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6C0348D-01E5-459E-8EF2-6BE5EADE8D62}" xr6:coauthVersionLast="47" xr6:coauthVersionMax="47" xr10:uidLastSave="{00000000-0000-0000-0000-000000000000}"/>
  <bookViews>
    <workbookView xWindow="-108" yWindow="-108" windowWidth="23256" windowHeight="12456" firstSheet="1" activeTab="1" xr2:uid="{77C945E4-9901-407D-A7B4-A209F554AAA2}"/>
  </bookViews>
  <sheets>
    <sheet name="Analysis" sheetId="1" state="hidden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 a="1"/>
  <c r="B16" i="2" s="1"/>
  <c r="F147" i="1"/>
  <c r="E147" i="1"/>
  <c r="C146" i="1"/>
  <c r="D147" i="1" s="1"/>
  <c r="E142" i="1"/>
  <c r="E144" i="1" s="1"/>
  <c r="D142" i="1"/>
  <c r="D144" i="1" s="1"/>
  <c r="E137" i="1"/>
  <c r="E139" i="1" s="1"/>
  <c r="D137" i="1"/>
  <c r="D139" i="1" s="1"/>
  <c r="E132" i="1"/>
  <c r="E134" i="1" s="1"/>
  <c r="D132" i="1"/>
  <c r="D134" i="1" s="1"/>
  <c r="H127" i="1"/>
  <c r="H129" i="1" s="1"/>
  <c r="G127" i="1"/>
  <c r="G129" i="1" s="1"/>
  <c r="F127" i="1"/>
  <c r="F129" i="1" s="1"/>
  <c r="E127" i="1"/>
  <c r="E129" i="1" s="1"/>
  <c r="D127" i="1"/>
  <c r="D129" i="1" s="1"/>
  <c r="F6" i="2"/>
  <c r="F14" i="2" s="1"/>
  <c r="E6" i="2"/>
  <c r="E14" i="2" s="1"/>
  <c r="D6" i="2"/>
  <c r="D14" i="2" s="1"/>
  <c r="E5" i="2"/>
  <c r="E13" i="2" s="1"/>
  <c r="D5" i="2"/>
  <c r="D13" i="2" s="1"/>
  <c r="E4" i="2"/>
  <c r="E12" i="2" s="1"/>
  <c r="D4" i="2"/>
  <c r="D12" i="2" s="1"/>
  <c r="E3" i="2"/>
  <c r="E11" i="2" s="1"/>
  <c r="D3" i="2"/>
  <c r="D11" i="2" s="1"/>
  <c r="H2" i="2"/>
  <c r="H10" i="2" s="1"/>
  <c r="G2" i="2"/>
  <c r="G10" i="2" s="1"/>
  <c r="F2" i="2"/>
  <c r="F10" i="2" s="1"/>
  <c r="E2" i="2"/>
  <c r="E10" i="2" s="1"/>
  <c r="D2" i="2"/>
  <c r="D10" i="2" s="1"/>
  <c r="E5" i="1"/>
  <c r="D5" i="1"/>
  <c r="F124" i="1"/>
  <c r="E124" i="1"/>
  <c r="C123" i="1"/>
  <c r="D124" i="1" s="1"/>
  <c r="E119" i="1"/>
  <c r="E121" i="1" s="1"/>
  <c r="D119" i="1"/>
  <c r="D121" i="1" s="1"/>
  <c r="E114" i="1"/>
  <c r="E116" i="1" s="1"/>
  <c r="D114" i="1"/>
  <c r="D116" i="1" s="1"/>
  <c r="E109" i="1"/>
  <c r="E111" i="1" s="1"/>
  <c r="D109" i="1"/>
  <c r="D111" i="1" s="1"/>
  <c r="H104" i="1"/>
  <c r="H106" i="1" s="1"/>
  <c r="G104" i="1"/>
  <c r="G106" i="1" s="1"/>
  <c r="F104" i="1"/>
  <c r="F106" i="1" s="1"/>
  <c r="E104" i="1"/>
  <c r="E106" i="1" s="1"/>
  <c r="D104" i="1"/>
  <c r="D106" i="1" s="1"/>
  <c r="F101" i="1"/>
  <c r="E101" i="1"/>
  <c r="C100" i="1"/>
  <c r="D101" i="1" s="1"/>
  <c r="E96" i="1"/>
  <c r="E98" i="1" s="1"/>
  <c r="D96" i="1"/>
  <c r="D98" i="1" s="1"/>
  <c r="E91" i="1"/>
  <c r="E93" i="1" s="1"/>
  <c r="D91" i="1"/>
  <c r="D93" i="1" s="1"/>
  <c r="E86" i="1"/>
  <c r="E88" i="1" s="1"/>
  <c r="D86" i="1"/>
  <c r="D88" i="1" s="1"/>
  <c r="H81" i="1"/>
  <c r="H83" i="1" s="1"/>
  <c r="G81" i="1"/>
  <c r="G83" i="1" s="1"/>
  <c r="F81" i="1"/>
  <c r="F83" i="1" s="1"/>
  <c r="E81" i="1"/>
  <c r="E83" i="1" s="1"/>
  <c r="D81" i="1"/>
  <c r="D83" i="1" s="1"/>
  <c r="G60" i="1"/>
  <c r="G58" i="1"/>
  <c r="E78" i="1"/>
  <c r="C77" i="1"/>
  <c r="D78" i="1" s="1"/>
  <c r="E73" i="1"/>
  <c r="E75" i="1" s="1"/>
  <c r="D73" i="1"/>
  <c r="D75" i="1" s="1"/>
  <c r="E68" i="1"/>
  <c r="E70" i="1" s="1"/>
  <c r="D68" i="1"/>
  <c r="D70" i="1" s="1"/>
  <c r="E63" i="1"/>
  <c r="E65" i="1" s="1"/>
  <c r="D63" i="1"/>
  <c r="D65" i="1" s="1"/>
  <c r="H58" i="1"/>
  <c r="H60" i="1" s="1"/>
  <c r="F58" i="1"/>
  <c r="F60" i="1" s="1"/>
  <c r="E58" i="1"/>
  <c r="E60" i="1" s="1"/>
  <c r="D58" i="1"/>
  <c r="D60" i="1" s="1"/>
  <c r="E31" i="1"/>
  <c r="C30" i="1"/>
  <c r="D31" i="1" s="1"/>
  <c r="E26" i="1"/>
  <c r="E28" i="1" s="1"/>
  <c r="D26" i="1"/>
  <c r="D28" i="1" s="1"/>
  <c r="E21" i="1"/>
  <c r="E23" i="1" s="1"/>
  <c r="D21" i="1"/>
  <c r="D23" i="1" s="1"/>
  <c r="E16" i="1"/>
  <c r="E18" i="1" s="1"/>
  <c r="D16" i="1"/>
  <c r="D18" i="1" s="1"/>
  <c r="E55" i="1"/>
  <c r="E7" i="1" s="1"/>
  <c r="C54" i="1"/>
  <c r="H45" i="1"/>
  <c r="I45" i="1"/>
  <c r="E6" i="1"/>
  <c r="E50" i="1"/>
  <c r="D50" i="1"/>
  <c r="D52" i="1" s="1"/>
  <c r="E45" i="1"/>
  <c r="E47" i="1" s="1"/>
  <c r="D45" i="1"/>
  <c r="D47" i="1" s="1"/>
  <c r="E40" i="1"/>
  <c r="E42" i="1" s="1"/>
  <c r="D40" i="1"/>
  <c r="D42" i="1" s="1"/>
  <c r="G35" i="1"/>
  <c r="G2" i="1" s="1"/>
  <c r="H35" i="1"/>
  <c r="H37" i="1" s="1"/>
  <c r="F35" i="1"/>
  <c r="F37" i="1" s="1"/>
  <c r="E35" i="1"/>
  <c r="E37" i="1" s="1"/>
  <c r="D35" i="1"/>
  <c r="D37" i="1" s="1"/>
  <c r="G11" i="1"/>
  <c r="G3" i="1" s="1"/>
  <c r="H11" i="1"/>
  <c r="H3" i="1" s="1"/>
  <c r="F11" i="1"/>
  <c r="F3" i="1" s="1"/>
  <c r="E11" i="1"/>
  <c r="E3" i="1" s="1"/>
  <c r="D11" i="1"/>
  <c r="D3" i="1" s="1"/>
  <c r="E8" i="1" l="1"/>
  <c r="D4" i="1"/>
  <c r="E4" i="1"/>
  <c r="F4" i="1"/>
  <c r="G4" i="1"/>
  <c r="H4" i="1"/>
  <c r="D55" i="1"/>
  <c r="D7" i="1" s="1"/>
  <c r="E52" i="1"/>
  <c r="D6" i="1"/>
  <c r="D2" i="1"/>
  <c r="E2" i="1"/>
  <c r="F2" i="1"/>
  <c r="H2" i="1"/>
  <c r="D13" i="1"/>
  <c r="E13" i="1"/>
  <c r="F13" i="1"/>
  <c r="H13" i="1"/>
  <c r="D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<sst xmlns="http://schemas.openxmlformats.org/spreadsheetml/2006/main" count="201" uniqueCount="45">
  <si>
    <t>Front Crawl</t>
  </si>
  <si>
    <t>Breaststroke</t>
  </si>
  <si>
    <t>Butterfly</t>
  </si>
  <si>
    <t>Backstroke</t>
  </si>
  <si>
    <t>50m</t>
  </si>
  <si>
    <t>100m</t>
  </si>
  <si>
    <t>200m</t>
  </si>
  <si>
    <t>400m</t>
  </si>
  <si>
    <t>800m</t>
  </si>
  <si>
    <t>1500m</t>
  </si>
  <si>
    <t>Ben Beale Multiplier effect</t>
  </si>
  <si>
    <t>Hari Diddee Multiplier effect</t>
  </si>
  <si>
    <t>Tiring impact</t>
  </si>
  <si>
    <t>Breast</t>
  </si>
  <si>
    <t>Butter</t>
  </si>
  <si>
    <t>HD</t>
  </si>
  <si>
    <t>Back</t>
  </si>
  <si>
    <t xml:space="preserve">HD </t>
  </si>
  <si>
    <t>IM</t>
  </si>
  <si>
    <t>Medley</t>
  </si>
  <si>
    <t>Multipler</t>
  </si>
  <si>
    <t>vs distance multiplier</t>
  </si>
  <si>
    <t>BB</t>
  </si>
  <si>
    <t>Lewis Renney Multiplier effect</t>
  </si>
  <si>
    <t>LR</t>
  </si>
  <si>
    <t>KO</t>
  </si>
  <si>
    <t>Katie Otterson Multiplier effect</t>
  </si>
  <si>
    <t>Archie Maguire Multiplier effect</t>
  </si>
  <si>
    <t>AM</t>
  </si>
  <si>
    <t>Tiring impact - Endurance</t>
  </si>
  <si>
    <t>Tiring impact - Sprint</t>
  </si>
  <si>
    <t>Distance</t>
  </si>
  <si>
    <t>Distance Multiple</t>
  </si>
  <si>
    <t>Endurance</t>
  </si>
  <si>
    <t>Sprinter</t>
  </si>
  <si>
    <t>All-rounder</t>
  </si>
  <si>
    <t>Timing impact - all rounder</t>
  </si>
  <si>
    <t>Front Crawl Multiple</t>
  </si>
  <si>
    <t>Breaststroke Multiple</t>
  </si>
  <si>
    <t>FC</t>
  </si>
  <si>
    <t>BrS</t>
  </si>
  <si>
    <t>Butterfly Multiple</t>
  </si>
  <si>
    <t>Backstroke Multiple</t>
  </si>
  <si>
    <t>BF</t>
  </si>
  <si>
    <t>Riley Money Multiplier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</si>
</sst>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:ss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43" fontId="0" fillId="0" borderId="0" xfId="0" applyNumberFormat="1"/>
    <xf numFmtId="164" fontId="0" fillId="2" borderId="0" xfId="0" applyNumberFormat="1" applyFill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47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43" fontId="0" fillId="3" borderId="0" xfId="1" applyFont="1" applyFill="1"/>
    <xf numFmtId="43" fontId="0" fillId="3" borderId="0" xfId="0" applyNumberFormat="1" applyFill="1"/>
    <xf numFmtId="47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43" fontId="0" fillId="4" borderId="0" xfId="1" applyFont="1" applyFill="1"/>
    <xf numFmtId="43" fontId="0" fillId="4" borderId="0" xfId="0" applyNumberFormat="1" applyFill="1"/>
    <xf numFmtId="47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43" fontId="0" fillId="5" borderId="0" xfId="1" applyFont="1" applyFill="1"/>
    <xf numFmtId="43" fontId="0" fillId="5" borderId="0" xfId="0" applyNumberFormat="1" applyFill="1"/>
    <xf numFmtId="47" fontId="0" fillId="5" borderId="0" xfId="0" applyNumberFormat="1" applyFill="1"/>
    <xf numFmtId="43" fontId="0" fillId="0" borderId="0" xfId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6" borderId="0" xfId="0" applyFill="1"/>
    <xf numFmtId="164" fontId="0" fillId="6" borderId="0" xfId="0" applyNumberFormat="1" applyFill="1"/>
    <xf numFmtId="43" fontId="0" fillId="6" borderId="0" xfId="1" applyFont="1" applyFill="1"/>
    <xf numFmtId="43" fontId="0" fillId="6" borderId="0" xfId="0" applyNumberFormat="1" applyFill="1"/>
    <xf numFmtId="47" fontId="0" fillId="6" borderId="0" xfId="0" applyNumberFormat="1" applyFill="1"/>
    <xf numFmtId="164" fontId="0" fillId="4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E850-58B1-4274-AE33-96193B50EC5B}">
  <dimension ref="A1:Y147"/>
  <sheetViews>
    <sheetView topLeftCell="A106" zoomScale="80" zoomScaleNormal="80" workbookViewId="0">
      <selection activeCell="F147" sqref="F147"/>
    </sheetView>
  </sheetViews>
  <sheetFormatPr defaultRowHeight="14.4" x14ac:dyDescent="0.3"/>
  <cols>
    <col min="2" max="2" width="18.21875" bestFit="1" customWidth="1"/>
    <col min="10" max="10" width="26" bestFit="1" customWidth="1"/>
    <col min="17" max="17" width="19" bestFit="1" customWidth="1"/>
  </cols>
  <sheetData>
    <row r="1" spans="1:25" x14ac:dyDescent="0.3"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K1" t="s">
        <v>39</v>
      </c>
      <c r="L1">
        <v>2</v>
      </c>
      <c r="M1">
        <v>4</v>
      </c>
      <c r="N1">
        <v>8</v>
      </c>
      <c r="O1">
        <v>16</v>
      </c>
      <c r="P1">
        <v>30</v>
      </c>
      <c r="Q1" t="s">
        <v>40</v>
      </c>
      <c r="T1" t="s">
        <v>43</v>
      </c>
      <c r="W1" t="s">
        <v>16</v>
      </c>
    </row>
    <row r="2" spans="1:25" x14ac:dyDescent="0.3">
      <c r="B2" t="s">
        <v>0</v>
      </c>
      <c r="C2" s="3">
        <v>5.4907407407407411E-4</v>
      </c>
      <c r="D2" s="1">
        <f>$C2*D$35</f>
        <v>1.1605051371783655E-3</v>
      </c>
      <c r="E2" s="1">
        <f>$C2*E$35</f>
        <v>2.4766533189761538E-3</v>
      </c>
      <c r="F2" s="1">
        <f>$C2*F$35</f>
        <v>5.123083933418579E-3</v>
      </c>
      <c r="G2" s="1">
        <f>$C2*G$35</f>
        <v>1.0717925925925926E-2</v>
      </c>
      <c r="H2" s="1">
        <f>$C2*H$35</f>
        <v>2.1255751564708263E-2</v>
      </c>
      <c r="J2" t="s">
        <v>29</v>
      </c>
      <c r="K2" t="s">
        <v>33</v>
      </c>
      <c r="L2">
        <v>1.06</v>
      </c>
      <c r="M2">
        <v>1.1499999999999999</v>
      </c>
      <c r="N2">
        <v>1.18</v>
      </c>
      <c r="O2">
        <v>1.22</v>
      </c>
      <c r="P2">
        <v>1.28</v>
      </c>
      <c r="Q2" t="s">
        <v>33</v>
      </c>
      <c r="R2">
        <v>1.08</v>
      </c>
      <c r="S2">
        <v>1.1200000000000001</v>
      </c>
      <c r="T2" t="s">
        <v>33</v>
      </c>
      <c r="U2">
        <v>1.1000000000000001</v>
      </c>
      <c r="V2">
        <v>1.1499999999999999</v>
      </c>
      <c r="W2" t="s">
        <v>33</v>
      </c>
      <c r="X2">
        <v>1.08</v>
      </c>
      <c r="Y2">
        <v>1.1200000000000001</v>
      </c>
    </row>
    <row r="3" spans="1:25" x14ac:dyDescent="0.3">
      <c r="C3" s="3">
        <v>5.4907407407407411E-4</v>
      </c>
      <c r="D3" s="1">
        <f>$C3*D$11</f>
        <v>1.2291604607288257E-3</v>
      </c>
      <c r="E3" s="1">
        <f t="shared" ref="E3:H3" si="0">$C3*E$11</f>
        <v>2.6991059903258303E-3</v>
      </c>
      <c r="F3" s="1">
        <f t="shared" si="0"/>
        <v>5.7065009858575551E-3</v>
      </c>
      <c r="G3" s="1">
        <f t="shared" si="0"/>
        <v>1.229925925925926E-2</v>
      </c>
      <c r="H3" s="1">
        <f t="shared" si="0"/>
        <v>2.4786141608862791E-2</v>
      </c>
      <c r="J3" t="s">
        <v>30</v>
      </c>
      <c r="K3" t="s">
        <v>34</v>
      </c>
      <c r="L3">
        <v>1.1100000000000001</v>
      </c>
      <c r="M3">
        <v>1.24</v>
      </c>
      <c r="N3">
        <v>1.3</v>
      </c>
      <c r="O3">
        <v>1.38</v>
      </c>
      <c r="P3">
        <v>1.5</v>
      </c>
      <c r="Q3" t="s">
        <v>34</v>
      </c>
      <c r="R3">
        <v>1.1000000000000001</v>
      </c>
      <c r="S3">
        <v>1.2</v>
      </c>
      <c r="T3" t="s">
        <v>34</v>
      </c>
      <c r="U3">
        <v>1.1399999999999999</v>
      </c>
      <c r="V3">
        <v>1.29</v>
      </c>
      <c r="W3" t="s">
        <v>34</v>
      </c>
      <c r="X3">
        <v>1.0900000000000001</v>
      </c>
      <c r="Y3">
        <v>1.21</v>
      </c>
    </row>
    <row r="4" spans="1:25" x14ac:dyDescent="0.3">
      <c r="B4" t="s">
        <v>0</v>
      </c>
      <c r="C4" s="3">
        <v>4.153935185185185E-4</v>
      </c>
      <c r="D4" s="1">
        <f>$C4*((D11+D35)/2)</f>
        <v>9.0393231775810572E-4</v>
      </c>
      <c r="E4" s="1">
        <f>$C4*((E11+E35)/2)</f>
        <v>1.9578204216994964E-3</v>
      </c>
      <c r="F4" s="1">
        <f>$C4*((F11+F35)/2)</f>
        <v>4.0964776850002148E-3</v>
      </c>
      <c r="G4" s="1">
        <f>$C4*((G11+G35)/2)</f>
        <v>8.7066481481481474E-3</v>
      </c>
      <c r="H4" s="1">
        <f>$C4*((H11+H35)/2)</f>
        <v>1.7416141926638543E-2</v>
      </c>
      <c r="J4" t="s">
        <v>36</v>
      </c>
      <c r="K4" t="s">
        <v>35</v>
      </c>
      <c r="L4">
        <v>1.08</v>
      </c>
      <c r="M4">
        <v>1.18</v>
      </c>
      <c r="N4">
        <v>1.22</v>
      </c>
      <c r="O4">
        <v>1.29</v>
      </c>
      <c r="P4">
        <v>1.38</v>
      </c>
      <c r="Q4" t="s">
        <v>35</v>
      </c>
      <c r="R4">
        <v>1.1000000000000001</v>
      </c>
      <c r="S4">
        <v>1.1499999999999999</v>
      </c>
      <c r="T4" t="s">
        <v>35</v>
      </c>
      <c r="U4">
        <v>1.1100000000000001</v>
      </c>
      <c r="V4">
        <v>1.2</v>
      </c>
      <c r="W4" t="s">
        <v>35</v>
      </c>
      <c r="X4">
        <v>1.0900000000000001</v>
      </c>
      <c r="Y4">
        <v>1.1599999999999999</v>
      </c>
    </row>
    <row r="5" spans="1:25" x14ac:dyDescent="0.3">
      <c r="B5" t="s">
        <v>1</v>
      </c>
      <c r="C5" s="3">
        <v>6.3495370370370366E-4</v>
      </c>
      <c r="D5" s="1">
        <f>$C5*D$26</f>
        <v>1.3797674323883997E-3</v>
      </c>
      <c r="E5" s="1">
        <f>$C5*E$86</f>
        <v>2.9563607857424354E-3</v>
      </c>
      <c r="F5" s="1"/>
      <c r="G5" s="1"/>
      <c r="H5" s="1"/>
      <c r="L5" t="s">
        <v>33</v>
      </c>
    </row>
    <row r="6" spans="1:25" x14ac:dyDescent="0.3">
      <c r="B6" t="s">
        <v>2</v>
      </c>
      <c r="C6" s="3">
        <v>5.5555555555555556E-4</v>
      </c>
      <c r="D6" s="1">
        <f>$C6*D$45</f>
        <v>1.2272284800444999E-3</v>
      </c>
      <c r="E6" s="1">
        <f>$C6*I$45</f>
        <v>2.9665587918015104E-3</v>
      </c>
      <c r="F6" s="1"/>
      <c r="G6" s="1"/>
      <c r="H6" s="1"/>
      <c r="L6" t="s">
        <v>34</v>
      </c>
    </row>
    <row r="7" spans="1:25" x14ac:dyDescent="0.3">
      <c r="B7" t="s">
        <v>3</v>
      </c>
      <c r="C7" s="3">
        <v>4.924768518518518E-4</v>
      </c>
      <c r="D7" s="1">
        <f>$C7*D$55</f>
        <v>5.1719357896032976E-4</v>
      </c>
      <c r="E7" s="1">
        <f>$C7*E$55</f>
        <v>5.543788715910462E-4</v>
      </c>
      <c r="F7" s="1"/>
      <c r="G7" s="1"/>
      <c r="H7" s="1"/>
      <c r="L7" t="s">
        <v>35</v>
      </c>
    </row>
    <row r="8" spans="1:25" x14ac:dyDescent="0.3">
      <c r="B8" t="s">
        <v>18</v>
      </c>
      <c r="D8" s="1">
        <f>SUM(C4:C7)*D55/2</f>
        <v>1.1018471899589637E-3</v>
      </c>
      <c r="E8" s="1">
        <f>SUM(C4:C7)*E55</f>
        <v>2.3621360615618493E-3</v>
      </c>
      <c r="K8" t="s">
        <v>19</v>
      </c>
    </row>
    <row r="9" spans="1:25" x14ac:dyDescent="0.3">
      <c r="K9" t="s">
        <v>33</v>
      </c>
      <c r="L9">
        <v>1.07</v>
      </c>
      <c r="M9">
        <v>1.1299999999999999</v>
      </c>
      <c r="N9">
        <v>1.23</v>
      </c>
    </row>
    <row r="10" spans="1:25" x14ac:dyDescent="0.3">
      <c r="A10" s="18" t="s">
        <v>22</v>
      </c>
      <c r="B10" s="18" t="s">
        <v>0</v>
      </c>
      <c r="C10" s="19">
        <v>3.0219907407407403E-4</v>
      </c>
      <c r="D10" s="19">
        <v>6.7650462962962966E-4</v>
      </c>
      <c r="E10" s="19">
        <v>1.4855324074074074E-3</v>
      </c>
      <c r="F10" s="19">
        <v>3.1407407407407408E-3</v>
      </c>
      <c r="G10" s="19"/>
      <c r="H10" s="19">
        <v>1.3641782407407406E-2</v>
      </c>
      <c r="I10" s="18"/>
      <c r="J10" s="18" t="s">
        <v>10</v>
      </c>
      <c r="K10" t="s">
        <v>34</v>
      </c>
      <c r="L10">
        <v>1.1299999999999999</v>
      </c>
      <c r="M10">
        <v>1.17</v>
      </c>
      <c r="N10">
        <v>1.27</v>
      </c>
    </row>
    <row r="11" spans="1:25" x14ac:dyDescent="0.3">
      <c r="A11" s="18"/>
      <c r="B11" s="18" t="s">
        <v>20</v>
      </c>
      <c r="C11" s="18"/>
      <c r="D11" s="20">
        <f>D10/$C10</f>
        <v>2.2386058981233248</v>
      </c>
      <c r="E11" s="20">
        <f t="shared" ref="E11:H11" si="1">E10/$C10</f>
        <v>4.9157410953657612</v>
      </c>
      <c r="F11" s="20">
        <f t="shared" si="1"/>
        <v>10.39295289161241</v>
      </c>
      <c r="G11" s="20">
        <f>G12*1.4</f>
        <v>22.4</v>
      </c>
      <c r="H11" s="20">
        <f t="shared" si="1"/>
        <v>45.14170815779395</v>
      </c>
      <c r="I11" s="18"/>
      <c r="J11" s="18"/>
      <c r="K11" t="s">
        <v>35</v>
      </c>
      <c r="L11">
        <v>1.1000000000000001</v>
      </c>
      <c r="M11">
        <v>1.1499999999999999</v>
      </c>
      <c r="N11">
        <v>1.25</v>
      </c>
    </row>
    <row r="12" spans="1:25" x14ac:dyDescent="0.3">
      <c r="A12" s="18"/>
      <c r="B12" s="18" t="s">
        <v>21</v>
      </c>
      <c r="C12" s="18"/>
      <c r="D12" s="18">
        <v>2</v>
      </c>
      <c r="E12" s="18">
        <v>4</v>
      </c>
      <c r="F12" s="18">
        <v>8</v>
      </c>
      <c r="G12" s="18">
        <v>16</v>
      </c>
      <c r="H12" s="18">
        <v>30</v>
      </c>
      <c r="I12" s="18"/>
      <c r="J12" s="18"/>
    </row>
    <row r="13" spans="1:25" x14ac:dyDescent="0.3">
      <c r="A13" s="18"/>
      <c r="B13" s="18" t="s">
        <v>12</v>
      </c>
      <c r="C13" s="18"/>
      <c r="D13" s="21">
        <f>D11/D12</f>
        <v>1.1193029490616624</v>
      </c>
      <c r="E13" s="21">
        <f>E11/E12</f>
        <v>1.2289352738414403</v>
      </c>
      <c r="F13" s="21">
        <f>F11/F12</f>
        <v>1.2991191114515512</v>
      </c>
      <c r="G13" s="18"/>
      <c r="H13" s="21">
        <f>H11/H12</f>
        <v>1.5047236052597983</v>
      </c>
      <c r="I13" s="18"/>
      <c r="J13" s="18"/>
    </row>
    <row r="14" spans="1:25" x14ac:dyDescent="0.3">
      <c r="A14" s="18"/>
      <c r="B14" s="18"/>
      <c r="C14" s="18"/>
      <c r="D14" s="21"/>
      <c r="E14" s="21"/>
      <c r="F14" s="21"/>
      <c r="G14" s="18"/>
      <c r="H14" s="21"/>
      <c r="I14" s="18"/>
      <c r="J14" s="18"/>
    </row>
    <row r="15" spans="1:25" x14ac:dyDescent="0.3">
      <c r="A15" s="18" t="s">
        <v>22</v>
      </c>
      <c r="B15" s="18" t="s">
        <v>13</v>
      </c>
      <c r="C15" s="19">
        <v>3.9780092592592596E-4</v>
      </c>
      <c r="D15" s="19">
        <v>8.7141203703703697E-4</v>
      </c>
      <c r="E15" s="19">
        <v>1.9333333333333331E-3</v>
      </c>
      <c r="F15" s="21"/>
      <c r="G15" s="18"/>
      <c r="H15" s="21"/>
      <c r="I15" s="18"/>
      <c r="J15" s="18"/>
    </row>
    <row r="16" spans="1:25" x14ac:dyDescent="0.3">
      <c r="A16" s="18"/>
      <c r="B16" s="18" t="s">
        <v>20</v>
      </c>
      <c r="C16" s="18"/>
      <c r="D16" s="20">
        <f>D15/$C15</f>
        <v>2.1905731742798951</v>
      </c>
      <c r="E16" s="20">
        <f t="shared" ref="E16" si="2">E15/$C15</f>
        <v>4.8600523712539996</v>
      </c>
      <c r="F16" s="21"/>
      <c r="G16" s="18"/>
      <c r="H16" s="21"/>
      <c r="I16" s="18"/>
      <c r="J16" s="18"/>
    </row>
    <row r="17" spans="1:10" x14ac:dyDescent="0.3">
      <c r="A17" s="18"/>
      <c r="B17" s="18" t="s">
        <v>21</v>
      </c>
      <c r="C17" s="18"/>
      <c r="D17" s="18">
        <v>2</v>
      </c>
      <c r="E17" s="18">
        <v>4</v>
      </c>
      <c r="F17" s="21"/>
      <c r="G17" s="18"/>
      <c r="H17" s="21"/>
      <c r="I17" s="18"/>
      <c r="J17" s="18"/>
    </row>
    <row r="18" spans="1:10" x14ac:dyDescent="0.3">
      <c r="A18" s="18"/>
      <c r="B18" s="18" t="s">
        <v>12</v>
      </c>
      <c r="C18" s="18"/>
      <c r="D18" s="21">
        <f>D16/D17</f>
        <v>1.0952865871399475</v>
      </c>
      <c r="E18" s="21">
        <f>E16/E17</f>
        <v>1.2150130928134999</v>
      </c>
      <c r="F18" s="21"/>
      <c r="G18" s="18"/>
      <c r="H18" s="21"/>
      <c r="I18" s="18"/>
      <c r="J18" s="18"/>
    </row>
    <row r="19" spans="1:10" x14ac:dyDescent="0.3">
      <c r="A19" s="18"/>
      <c r="B19" s="18"/>
      <c r="C19" s="18"/>
      <c r="D19" s="18"/>
      <c r="E19" s="18"/>
      <c r="F19" s="21"/>
      <c r="G19" s="18"/>
      <c r="H19" s="21"/>
      <c r="I19" s="18"/>
      <c r="J19" s="18"/>
    </row>
    <row r="20" spans="1:10" x14ac:dyDescent="0.3">
      <c r="A20" s="18" t="s">
        <v>22</v>
      </c>
      <c r="B20" s="18" t="s">
        <v>14</v>
      </c>
      <c r="C20" s="19">
        <v>3.2256944444444444E-4</v>
      </c>
      <c r="D20" s="19">
        <v>7.1516203703703705E-4</v>
      </c>
      <c r="E20" s="19">
        <v>1.5618055555555556E-3</v>
      </c>
      <c r="F20" s="21"/>
      <c r="G20" s="18"/>
      <c r="H20" s="21"/>
      <c r="I20" s="18"/>
      <c r="J20" s="18"/>
    </row>
    <row r="21" spans="1:10" x14ac:dyDescent="0.3">
      <c r="A21" s="18"/>
      <c r="B21" s="18" t="s">
        <v>20</v>
      </c>
      <c r="C21" s="18"/>
      <c r="D21" s="20">
        <f>D20/$C20</f>
        <v>2.2170792967348403</v>
      </c>
      <c r="E21" s="20">
        <f t="shared" ref="E21" si="3">E20/$C20</f>
        <v>4.8417653390742741</v>
      </c>
      <c r="F21" s="21"/>
      <c r="G21" s="18"/>
      <c r="H21" s="21"/>
      <c r="I21" s="18"/>
      <c r="J21" s="18"/>
    </row>
    <row r="22" spans="1:10" x14ac:dyDescent="0.3">
      <c r="A22" s="18"/>
      <c r="B22" s="18" t="s">
        <v>21</v>
      </c>
      <c r="C22" s="18"/>
      <c r="D22" s="18">
        <v>2</v>
      </c>
      <c r="E22" s="18">
        <v>4</v>
      </c>
      <c r="F22" s="21"/>
      <c r="G22" s="18"/>
      <c r="H22" s="21"/>
      <c r="I22" s="18"/>
      <c r="J22" s="18"/>
    </row>
    <row r="23" spans="1:10" x14ac:dyDescent="0.3">
      <c r="A23" s="18"/>
      <c r="B23" s="18" t="s">
        <v>12</v>
      </c>
      <c r="C23" s="18"/>
      <c r="D23" s="21">
        <f>D21/D22</f>
        <v>1.1085396483674201</v>
      </c>
      <c r="E23" s="21">
        <f>E21/E22</f>
        <v>1.2104413347685685</v>
      </c>
      <c r="F23" s="21"/>
      <c r="G23" s="18"/>
      <c r="H23" s="21"/>
      <c r="I23" s="18"/>
      <c r="J23" s="18"/>
    </row>
    <row r="24" spans="1:10" x14ac:dyDescent="0.3">
      <c r="A24" s="18"/>
      <c r="B24" s="18"/>
      <c r="C24" s="18"/>
      <c r="D24" s="18"/>
      <c r="E24" s="18"/>
      <c r="F24" s="21"/>
      <c r="G24" s="18"/>
      <c r="H24" s="21"/>
      <c r="I24" s="18"/>
      <c r="J24" s="18"/>
    </row>
    <row r="25" spans="1:10" x14ac:dyDescent="0.3">
      <c r="A25" s="18" t="s">
        <v>22</v>
      </c>
      <c r="B25" s="18" t="s">
        <v>16</v>
      </c>
      <c r="C25" s="19">
        <v>3.5520833333333341E-4</v>
      </c>
      <c r="D25" s="19">
        <v>7.7187499999999999E-4</v>
      </c>
      <c r="E25" s="19">
        <v>1.8997685185185187E-3</v>
      </c>
      <c r="F25" s="21"/>
      <c r="G25" s="18"/>
      <c r="H25" s="21"/>
      <c r="I25" s="18"/>
      <c r="J25" s="18"/>
    </row>
    <row r="26" spans="1:10" x14ac:dyDescent="0.3">
      <c r="A26" s="18"/>
      <c r="B26" s="18" t="s">
        <v>20</v>
      </c>
      <c r="C26" s="18"/>
      <c r="D26" s="20">
        <f>D25/$C25</f>
        <v>2.1730205278592369</v>
      </c>
      <c r="E26" s="20">
        <f t="shared" ref="E26" si="4">E25/$C25</f>
        <v>5.3483219289670894</v>
      </c>
      <c r="F26" s="21"/>
      <c r="G26" s="18"/>
      <c r="H26" s="21"/>
      <c r="I26" s="18"/>
      <c r="J26" s="18"/>
    </row>
    <row r="27" spans="1:10" x14ac:dyDescent="0.3">
      <c r="A27" s="18"/>
      <c r="B27" s="18" t="s">
        <v>21</v>
      </c>
      <c r="C27" s="18"/>
      <c r="D27" s="18">
        <v>2</v>
      </c>
      <c r="E27" s="18">
        <v>4</v>
      </c>
      <c r="F27" s="21"/>
      <c r="G27" s="18"/>
      <c r="H27" s="21"/>
      <c r="I27" s="18"/>
      <c r="J27" s="18"/>
    </row>
    <row r="28" spans="1:10" x14ac:dyDescent="0.3">
      <c r="A28" s="18"/>
      <c r="B28" s="18" t="s">
        <v>12</v>
      </c>
      <c r="C28" s="18"/>
      <c r="D28" s="21">
        <f>D26/D27</f>
        <v>1.0865102639296185</v>
      </c>
      <c r="E28" s="21">
        <f>E26/E27</f>
        <v>1.3370804822417723</v>
      </c>
      <c r="F28" s="21"/>
      <c r="G28" s="18"/>
      <c r="H28" s="21"/>
      <c r="I28" s="18"/>
      <c r="J28" s="18"/>
    </row>
    <row r="29" spans="1:10" x14ac:dyDescent="0.3">
      <c r="A29" s="18"/>
      <c r="B29" s="18"/>
      <c r="C29" s="18"/>
      <c r="D29" s="18"/>
      <c r="E29" s="18"/>
      <c r="F29" s="21"/>
      <c r="G29" s="18"/>
      <c r="H29" s="21"/>
      <c r="I29" s="18"/>
      <c r="J29" s="18"/>
    </row>
    <row r="30" spans="1:10" x14ac:dyDescent="0.3">
      <c r="A30" s="18" t="s">
        <v>22</v>
      </c>
      <c r="B30" s="18" t="s">
        <v>19</v>
      </c>
      <c r="C30" s="19">
        <f>(C10+C15+C20+C25)/2</f>
        <v>6.8888888888888895E-4</v>
      </c>
      <c r="D30" s="22">
        <v>8.6435185185185183E-4</v>
      </c>
      <c r="E30" s="19">
        <v>1.6798611111111111E-3</v>
      </c>
      <c r="F30" s="21"/>
      <c r="G30" s="18"/>
      <c r="H30" s="21"/>
      <c r="I30" s="18"/>
      <c r="J30" s="18"/>
    </row>
    <row r="31" spans="1:10" x14ac:dyDescent="0.3">
      <c r="A31" s="18"/>
      <c r="B31" s="18" t="s">
        <v>20</v>
      </c>
      <c r="C31" s="18"/>
      <c r="D31" s="20">
        <f>D30/C30</f>
        <v>1.2547043010752688</v>
      </c>
      <c r="E31" s="20">
        <f>E30/SUM(C10,C15,C20,C25)</f>
        <v>1.2192540322580645</v>
      </c>
      <c r="F31" s="21"/>
      <c r="G31" s="18"/>
      <c r="H31" s="21"/>
      <c r="I31" s="18"/>
      <c r="J31" s="18"/>
    </row>
    <row r="32" spans="1:10" x14ac:dyDescent="0.3">
      <c r="D32" s="2"/>
      <c r="E32" s="2"/>
      <c r="F32" s="2"/>
      <c r="H32" s="2"/>
    </row>
    <row r="34" spans="1:10" x14ac:dyDescent="0.3">
      <c r="A34" s="13" t="s">
        <v>15</v>
      </c>
      <c r="B34" s="13" t="s">
        <v>0</v>
      </c>
      <c r="C34" s="14">
        <v>3.8217592592592594E-4</v>
      </c>
      <c r="D34" s="14">
        <v>8.0775462962962962E-4</v>
      </c>
      <c r="E34" s="14">
        <v>1.7238425925925928E-3</v>
      </c>
      <c r="F34" s="14">
        <v>3.565856481481481E-3</v>
      </c>
      <c r="G34" s="14">
        <v>7.8194444444444448E-3</v>
      </c>
      <c r="H34" s="14">
        <v>1.4794791666666668E-2</v>
      </c>
      <c r="I34" s="13"/>
      <c r="J34" s="13" t="s">
        <v>11</v>
      </c>
    </row>
    <row r="35" spans="1:10" x14ac:dyDescent="0.3">
      <c r="A35" s="13"/>
      <c r="B35" s="13" t="s">
        <v>20</v>
      </c>
      <c r="C35" s="13"/>
      <c r="D35" s="15">
        <f>D34/$C34</f>
        <v>2.1135675348273772</v>
      </c>
      <c r="E35" s="15">
        <f t="shared" ref="E35" si="5">E34/$C34</f>
        <v>4.5105996365838887</v>
      </c>
      <c r="F35" s="15">
        <f t="shared" ref="F35" si="6">F34/$C34</f>
        <v>9.330405814657782</v>
      </c>
      <c r="G35" s="15">
        <f>G36*G37</f>
        <v>19.52</v>
      </c>
      <c r="H35" s="15">
        <f t="shared" ref="H35" si="7">H34/$C34</f>
        <v>38.711992731677775</v>
      </c>
      <c r="I35" s="13"/>
      <c r="J35" s="13"/>
    </row>
    <row r="36" spans="1:10" x14ac:dyDescent="0.3">
      <c r="A36" s="13"/>
      <c r="B36" s="13" t="s">
        <v>21</v>
      </c>
      <c r="C36" s="13"/>
      <c r="D36" s="13">
        <v>2</v>
      </c>
      <c r="E36" s="13">
        <v>4</v>
      </c>
      <c r="F36" s="13">
        <v>8</v>
      </c>
      <c r="G36" s="13">
        <v>16</v>
      </c>
      <c r="H36" s="13">
        <v>30</v>
      </c>
      <c r="I36" s="13"/>
      <c r="J36" s="13"/>
    </row>
    <row r="37" spans="1:10" x14ac:dyDescent="0.3">
      <c r="A37" s="13"/>
      <c r="B37" s="13" t="s">
        <v>12</v>
      </c>
      <c r="C37" s="13"/>
      <c r="D37" s="16">
        <f>D35/D36</f>
        <v>1.0567837674136886</v>
      </c>
      <c r="E37" s="16">
        <f>E35/E36</f>
        <v>1.1276499091459722</v>
      </c>
      <c r="F37" s="16">
        <f>F35/F36</f>
        <v>1.1663007268322227</v>
      </c>
      <c r="G37" s="13">
        <v>1.22</v>
      </c>
      <c r="H37" s="16">
        <f>H35/H36</f>
        <v>1.2903997577225925</v>
      </c>
      <c r="I37" s="13"/>
      <c r="J37" s="13"/>
    </row>
    <row r="38" spans="1:10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3">
      <c r="A39" s="13" t="s">
        <v>15</v>
      </c>
      <c r="B39" s="13" t="s">
        <v>13</v>
      </c>
      <c r="C39" s="14">
        <v>5.1550925925925928E-4</v>
      </c>
      <c r="D39" s="14">
        <v>1.0877314814814814E-3</v>
      </c>
      <c r="E39" s="14">
        <v>2.3194444444444443E-3</v>
      </c>
      <c r="F39" s="13"/>
      <c r="G39" s="13"/>
      <c r="H39" s="13"/>
      <c r="I39" s="13"/>
      <c r="J39" s="13"/>
    </row>
    <row r="40" spans="1:10" x14ac:dyDescent="0.3">
      <c r="A40" s="13"/>
      <c r="B40" s="13" t="s">
        <v>20</v>
      </c>
      <c r="C40" s="13"/>
      <c r="D40" s="15">
        <f>D39/$C39</f>
        <v>2.1100134710372696</v>
      </c>
      <c r="E40" s="15">
        <f t="shared" ref="E40" si="8">E39/$C39</f>
        <v>4.4993264481365056</v>
      </c>
      <c r="F40" s="13"/>
      <c r="G40" s="13"/>
      <c r="H40" s="13"/>
      <c r="I40" s="13"/>
      <c r="J40" s="13"/>
    </row>
    <row r="41" spans="1:10" x14ac:dyDescent="0.3">
      <c r="A41" s="13"/>
      <c r="B41" s="13" t="s">
        <v>21</v>
      </c>
      <c r="C41" s="13"/>
      <c r="D41" s="13">
        <v>2</v>
      </c>
      <c r="E41" s="13">
        <v>4</v>
      </c>
      <c r="F41" s="13"/>
      <c r="G41" s="13"/>
      <c r="H41" s="13"/>
      <c r="I41" s="13"/>
      <c r="J41" s="13"/>
    </row>
    <row r="42" spans="1:10" x14ac:dyDescent="0.3">
      <c r="A42" s="13"/>
      <c r="B42" s="13" t="s">
        <v>12</v>
      </c>
      <c r="C42" s="13"/>
      <c r="D42" s="16">
        <f>D40/D41</f>
        <v>1.0550067355186348</v>
      </c>
      <c r="E42" s="16">
        <f>E40/E41</f>
        <v>1.1248316120341264</v>
      </c>
      <c r="F42" s="13"/>
      <c r="G42" s="13"/>
      <c r="H42" s="13"/>
      <c r="I42" s="13"/>
      <c r="J42" s="13"/>
    </row>
    <row r="43" spans="1:10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3">
      <c r="A44" s="13" t="s">
        <v>15</v>
      </c>
      <c r="B44" s="13" t="s">
        <v>14</v>
      </c>
      <c r="C44" s="14">
        <v>4.6238425925925933E-4</v>
      </c>
      <c r="D44" s="14">
        <v>1.021412037037037E-3</v>
      </c>
      <c r="E44" s="14"/>
      <c r="F44" s="13"/>
      <c r="G44" s="14">
        <v>4.2916666666666667E-4</v>
      </c>
      <c r="H44" s="14">
        <v>1.0121527777777778E-3</v>
      </c>
      <c r="I44" s="14">
        <v>2.2916666666666667E-3</v>
      </c>
      <c r="J44" s="13"/>
    </row>
    <row r="45" spans="1:10" x14ac:dyDescent="0.3">
      <c r="A45" s="13"/>
      <c r="B45" s="13" t="s">
        <v>20</v>
      </c>
      <c r="C45" s="13"/>
      <c r="D45" s="15">
        <f>D44/$C44</f>
        <v>2.2090112640800998</v>
      </c>
      <c r="E45" s="15">
        <f t="shared" ref="E45" si="9">E44/$C44</f>
        <v>0</v>
      </c>
      <c r="F45" s="13"/>
      <c r="G45" s="13"/>
      <c r="H45" s="15">
        <f>H44/$G44</f>
        <v>2.358414239482201</v>
      </c>
      <c r="I45" s="15">
        <f>I44/$G44</f>
        <v>5.3398058252427187</v>
      </c>
      <c r="J45" s="13"/>
    </row>
    <row r="46" spans="1:10" x14ac:dyDescent="0.3">
      <c r="A46" s="13"/>
      <c r="B46" s="13" t="s">
        <v>21</v>
      </c>
      <c r="C46" s="13"/>
      <c r="D46" s="13">
        <v>2</v>
      </c>
      <c r="E46" s="13">
        <v>4</v>
      </c>
      <c r="F46" s="13"/>
      <c r="G46" s="13"/>
      <c r="H46" s="13">
        <v>2</v>
      </c>
      <c r="I46" s="13">
        <v>4</v>
      </c>
      <c r="J46" s="13"/>
    </row>
    <row r="47" spans="1:10" x14ac:dyDescent="0.3">
      <c r="A47" s="13"/>
      <c r="B47" s="13" t="s">
        <v>12</v>
      </c>
      <c r="C47" s="13"/>
      <c r="D47" s="16">
        <f>D45/D46</f>
        <v>1.1045056320400499</v>
      </c>
      <c r="E47" s="16">
        <f>E45/E46</f>
        <v>0</v>
      </c>
      <c r="F47" s="13"/>
      <c r="G47" s="13"/>
      <c r="H47" s="13"/>
      <c r="I47" s="13"/>
      <c r="J47" s="13"/>
    </row>
    <row r="48" spans="1:10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3">
      <c r="A49" s="13" t="s">
        <v>15</v>
      </c>
      <c r="B49" s="13" t="s">
        <v>16</v>
      </c>
      <c r="C49" s="14">
        <v>4.5023148148148152E-4</v>
      </c>
      <c r="D49" s="14">
        <v>9.7164351851851849E-4</v>
      </c>
      <c r="E49" s="14">
        <v>2.0184027777777778E-3</v>
      </c>
      <c r="F49" s="13"/>
      <c r="G49" s="13"/>
      <c r="H49" s="13"/>
      <c r="I49" s="13"/>
      <c r="J49" s="13"/>
    </row>
    <row r="50" spans="1:10" x14ac:dyDescent="0.3">
      <c r="A50" s="13"/>
      <c r="B50" s="13" t="s">
        <v>20</v>
      </c>
      <c r="C50" s="13"/>
      <c r="D50" s="15">
        <f>D49/$C49</f>
        <v>2.1580976863753212</v>
      </c>
      <c r="E50" s="15">
        <f t="shared" ref="E50" si="10">E49/$C49</f>
        <v>4.483033419023136</v>
      </c>
      <c r="F50" s="13"/>
      <c r="G50" s="13"/>
      <c r="H50" s="13"/>
      <c r="I50" s="13"/>
      <c r="J50" s="13"/>
    </row>
    <row r="51" spans="1:10" x14ac:dyDescent="0.3">
      <c r="A51" s="13"/>
      <c r="B51" s="13" t="s">
        <v>21</v>
      </c>
      <c r="C51" s="13"/>
      <c r="D51" s="13">
        <v>2</v>
      </c>
      <c r="E51" s="13">
        <v>4</v>
      </c>
      <c r="F51" s="13"/>
      <c r="G51" s="13"/>
      <c r="H51" s="13"/>
      <c r="I51" s="13"/>
      <c r="J51" s="13"/>
    </row>
    <row r="52" spans="1:10" x14ac:dyDescent="0.3">
      <c r="A52" s="13"/>
      <c r="B52" s="13" t="s">
        <v>12</v>
      </c>
      <c r="C52" s="13"/>
      <c r="D52" s="16">
        <f>D50/D51</f>
        <v>1.0790488431876606</v>
      </c>
      <c r="E52" s="16">
        <f>E50/E51</f>
        <v>1.120758354755784</v>
      </c>
      <c r="F52" s="13"/>
      <c r="G52" s="13"/>
      <c r="H52" s="13"/>
      <c r="I52" s="13"/>
      <c r="J52" s="13"/>
    </row>
    <row r="53" spans="1:10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3">
      <c r="A54" s="13" t="s">
        <v>17</v>
      </c>
      <c r="B54" s="13" t="s">
        <v>19</v>
      </c>
      <c r="C54" s="14">
        <f>(C34+C39+C44+C49)/2</f>
        <v>9.0515046296296307E-4</v>
      </c>
      <c r="D54" s="17">
        <v>9.5057870370370381E-4</v>
      </c>
      <c r="E54" s="14">
        <v>2.0378472222222221E-3</v>
      </c>
      <c r="F54" s="13"/>
      <c r="G54" s="13"/>
      <c r="H54" s="13"/>
      <c r="I54" s="13"/>
      <c r="J54" s="13"/>
    </row>
    <row r="55" spans="1:10" x14ac:dyDescent="0.3">
      <c r="A55" s="13"/>
      <c r="B55" s="13" t="s">
        <v>20</v>
      </c>
      <c r="C55" s="13"/>
      <c r="D55" s="15">
        <f>D54/C54</f>
        <v>1.0501886068665687</v>
      </c>
      <c r="E55" s="15">
        <f>E54/SUM(C34,C39,C44,C49)</f>
        <v>1.1256952880250621</v>
      </c>
      <c r="F55" s="13"/>
      <c r="G55" s="13"/>
      <c r="H55" s="13"/>
      <c r="I55" s="13"/>
      <c r="J55" s="13"/>
    </row>
    <row r="57" spans="1:10" x14ac:dyDescent="0.3">
      <c r="A57" s="8" t="s">
        <v>24</v>
      </c>
      <c r="B57" s="8" t="s">
        <v>0</v>
      </c>
      <c r="C57" s="9">
        <v>3.7453703703703699E-4</v>
      </c>
      <c r="D57" s="9">
        <v>8.2962962962962949E-4</v>
      </c>
      <c r="E57" s="9">
        <v>1.8809027777777776E-3</v>
      </c>
      <c r="F57" s="9">
        <v>0</v>
      </c>
      <c r="G57" s="9">
        <v>0</v>
      </c>
      <c r="H57" s="9">
        <v>0</v>
      </c>
      <c r="I57" s="8"/>
      <c r="J57" s="8" t="s">
        <v>23</v>
      </c>
    </row>
    <row r="58" spans="1:10" x14ac:dyDescent="0.3">
      <c r="A58" s="8"/>
      <c r="B58" s="8" t="s">
        <v>20</v>
      </c>
      <c r="C58" s="8"/>
      <c r="D58" s="10">
        <f>D57/$C57</f>
        <v>2.215080346106304</v>
      </c>
      <c r="E58" s="10">
        <f t="shared" ref="E58" si="11">E57/$C57</f>
        <v>5.0219406674907292</v>
      </c>
      <c r="F58" s="10">
        <f t="shared" ref="F58:G58" si="12">F57/$C57</f>
        <v>0</v>
      </c>
      <c r="G58" s="10">
        <f t="shared" si="12"/>
        <v>0</v>
      </c>
      <c r="H58" s="10">
        <f t="shared" ref="H58" si="13">H57/$C57</f>
        <v>0</v>
      </c>
      <c r="I58" s="8"/>
      <c r="J58" s="8"/>
    </row>
    <row r="59" spans="1:10" x14ac:dyDescent="0.3">
      <c r="A59" s="8"/>
      <c r="B59" s="8" t="s">
        <v>21</v>
      </c>
      <c r="C59" s="8"/>
      <c r="D59" s="8">
        <v>2</v>
      </c>
      <c r="E59" s="8">
        <v>4</v>
      </c>
      <c r="F59" s="8">
        <v>8</v>
      </c>
      <c r="G59" s="8">
        <v>16</v>
      </c>
      <c r="H59" s="8">
        <v>30</v>
      </c>
      <c r="I59" s="8"/>
      <c r="J59" s="8"/>
    </row>
    <row r="60" spans="1:10" x14ac:dyDescent="0.3">
      <c r="A60" s="8"/>
      <c r="B60" s="8" t="s">
        <v>12</v>
      </c>
      <c r="C60" s="8"/>
      <c r="D60" s="11">
        <f>D58/D59</f>
        <v>1.107540173053152</v>
      </c>
      <c r="E60" s="11">
        <f>E58/E59</f>
        <v>1.2554851668726823</v>
      </c>
      <c r="F60" s="11">
        <f>F58/F59</f>
        <v>0</v>
      </c>
      <c r="G60" s="11">
        <f>G58/G59</f>
        <v>0</v>
      </c>
      <c r="H60" s="11">
        <f>H58/H59</f>
        <v>0</v>
      </c>
      <c r="I60" s="8"/>
      <c r="J60" s="8"/>
    </row>
    <row r="61" spans="1:10" x14ac:dyDescent="0.3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3">
      <c r="A62" s="8" t="s">
        <v>24</v>
      </c>
      <c r="B62" s="8" t="s">
        <v>13</v>
      </c>
      <c r="C62" s="9">
        <v>4.546296296296297E-4</v>
      </c>
      <c r="D62" s="9">
        <v>9.9930555555555558E-4</v>
      </c>
      <c r="E62" s="9">
        <v>2.17662037037037E-3</v>
      </c>
      <c r="F62" s="8"/>
      <c r="G62" s="8"/>
      <c r="H62" s="8"/>
      <c r="I62" s="8"/>
      <c r="J62" s="8"/>
    </row>
    <row r="63" spans="1:10" x14ac:dyDescent="0.3">
      <c r="A63" s="8"/>
      <c r="B63" s="8" t="s">
        <v>20</v>
      </c>
      <c r="C63" s="8"/>
      <c r="D63" s="10">
        <f>D62/$C62</f>
        <v>2.1980651731160892</v>
      </c>
      <c r="E63" s="10">
        <f t="shared" ref="E63" si="14">E62/$C62</f>
        <v>4.7876782077393063</v>
      </c>
      <c r="F63" s="8"/>
      <c r="G63" s="8"/>
      <c r="H63" s="8"/>
      <c r="I63" s="8"/>
      <c r="J63" s="8"/>
    </row>
    <row r="64" spans="1:10" x14ac:dyDescent="0.3">
      <c r="A64" s="8"/>
      <c r="B64" s="8" t="s">
        <v>21</v>
      </c>
      <c r="C64" s="8"/>
      <c r="D64" s="8">
        <v>2</v>
      </c>
      <c r="E64" s="8">
        <v>4</v>
      </c>
      <c r="F64" s="8"/>
      <c r="G64" s="8"/>
      <c r="H64" s="8"/>
      <c r="I64" s="8"/>
      <c r="J64" s="8"/>
    </row>
    <row r="65" spans="1:10" x14ac:dyDescent="0.3">
      <c r="A65" s="8"/>
      <c r="B65" s="8" t="s">
        <v>12</v>
      </c>
      <c r="C65" s="8"/>
      <c r="D65" s="11">
        <f>D63/D64</f>
        <v>1.0990325865580446</v>
      </c>
      <c r="E65" s="11">
        <f>E63/E64</f>
        <v>1.1969195519348266</v>
      </c>
      <c r="F65" s="8"/>
      <c r="G65" s="8"/>
      <c r="H65" s="8"/>
      <c r="I65" s="8"/>
      <c r="J65" s="8"/>
    </row>
    <row r="66" spans="1:10" x14ac:dyDescent="0.3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3">
      <c r="A67" s="8" t="s">
        <v>24</v>
      </c>
      <c r="B67" s="8" t="s">
        <v>14</v>
      </c>
      <c r="C67" s="9">
        <v>4.1875000000000001E-4</v>
      </c>
      <c r="D67" s="9">
        <v>9.9398148148148154E-4</v>
      </c>
      <c r="E67" s="9">
        <v>0</v>
      </c>
      <c r="F67" s="8"/>
      <c r="G67" s="9"/>
      <c r="H67" s="9"/>
      <c r="I67" s="9"/>
      <c r="J67" s="8"/>
    </row>
    <row r="68" spans="1:10" x14ac:dyDescent="0.3">
      <c r="A68" s="8"/>
      <c r="B68" s="8" t="s">
        <v>20</v>
      </c>
      <c r="C68" s="8"/>
      <c r="D68" s="10">
        <f>D67/$C67</f>
        <v>2.3736871199557767</v>
      </c>
      <c r="E68" s="10">
        <f t="shared" ref="E68" si="15">E67/$C67</f>
        <v>0</v>
      </c>
      <c r="F68" s="8"/>
      <c r="G68" s="8"/>
      <c r="H68" s="10"/>
      <c r="I68" s="10"/>
      <c r="J68" s="8"/>
    </row>
    <row r="69" spans="1:10" x14ac:dyDescent="0.3">
      <c r="A69" s="8"/>
      <c r="B69" s="8" t="s">
        <v>21</v>
      </c>
      <c r="C69" s="8"/>
      <c r="D69" s="8">
        <v>2</v>
      </c>
      <c r="E69" s="8">
        <v>4</v>
      </c>
      <c r="F69" s="8"/>
      <c r="G69" s="8"/>
      <c r="H69" s="8"/>
      <c r="I69" s="8"/>
      <c r="J69" s="8"/>
    </row>
    <row r="70" spans="1:10" x14ac:dyDescent="0.3">
      <c r="A70" s="8"/>
      <c r="B70" s="8" t="s">
        <v>12</v>
      </c>
      <c r="C70" s="8"/>
      <c r="D70" s="11">
        <f>D68/D69</f>
        <v>1.1868435599778884</v>
      </c>
      <c r="E70" s="11">
        <f>E68/E69</f>
        <v>0</v>
      </c>
      <c r="F70" s="8"/>
      <c r="G70" s="8"/>
      <c r="H70" s="8"/>
      <c r="I70" s="8"/>
      <c r="J70" s="8"/>
    </row>
    <row r="71" spans="1:10" x14ac:dyDescent="0.3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3">
      <c r="A72" s="8" t="s">
        <v>24</v>
      </c>
      <c r="B72" s="8" t="s">
        <v>16</v>
      </c>
      <c r="C72" s="9">
        <v>4.1956018518518514E-4</v>
      </c>
      <c r="D72" s="9">
        <v>0</v>
      </c>
      <c r="E72" s="9">
        <v>0</v>
      </c>
      <c r="F72" s="8"/>
      <c r="G72" s="8"/>
      <c r="H72" s="8"/>
      <c r="I72" s="8"/>
      <c r="J72" s="8"/>
    </row>
    <row r="73" spans="1:10" x14ac:dyDescent="0.3">
      <c r="A73" s="8"/>
      <c r="B73" s="8" t="s">
        <v>20</v>
      </c>
      <c r="C73" s="8"/>
      <c r="D73" s="10">
        <f>D72/$C72</f>
        <v>0</v>
      </c>
      <c r="E73" s="10">
        <f t="shared" ref="E73" si="16">E72/$C72</f>
        <v>0</v>
      </c>
      <c r="F73" s="8"/>
      <c r="G73" s="8"/>
      <c r="H73" s="8"/>
      <c r="I73" s="8"/>
      <c r="J73" s="8"/>
    </row>
    <row r="74" spans="1:10" x14ac:dyDescent="0.3">
      <c r="A74" s="8"/>
      <c r="B74" s="8" t="s">
        <v>21</v>
      </c>
      <c r="C74" s="8"/>
      <c r="D74" s="8">
        <v>2</v>
      </c>
      <c r="E74" s="8">
        <v>4</v>
      </c>
      <c r="F74" s="8"/>
      <c r="G74" s="8"/>
      <c r="H74" s="8"/>
      <c r="I74" s="8"/>
      <c r="J74" s="8"/>
    </row>
    <row r="75" spans="1:10" x14ac:dyDescent="0.3">
      <c r="A75" s="8"/>
      <c r="B75" s="8" t="s">
        <v>12</v>
      </c>
      <c r="C75" s="8"/>
      <c r="D75" s="11">
        <f>D73/D74</f>
        <v>0</v>
      </c>
      <c r="E75" s="11">
        <f>E73/E74</f>
        <v>0</v>
      </c>
      <c r="F75" s="8"/>
      <c r="G75" s="8"/>
      <c r="H75" s="8"/>
      <c r="I75" s="8"/>
      <c r="J75" s="8"/>
    </row>
    <row r="76" spans="1:10" x14ac:dyDescent="0.3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3">
      <c r="A77" s="8" t="s">
        <v>24</v>
      </c>
      <c r="B77" s="8" t="s">
        <v>19</v>
      </c>
      <c r="C77" s="9">
        <f>(C57+C62+C67+C72)/2</f>
        <v>8.3373842592592592E-4</v>
      </c>
      <c r="D77" s="12">
        <v>9.3877314814814821E-4</v>
      </c>
      <c r="E77" s="9">
        <v>1.9586805555555555E-3</v>
      </c>
      <c r="F77" s="8"/>
      <c r="G77" s="8"/>
      <c r="H77" s="8"/>
      <c r="I77" s="8"/>
      <c r="J77" s="8"/>
    </row>
    <row r="78" spans="1:10" x14ac:dyDescent="0.3">
      <c r="A78" s="8"/>
      <c r="B78" s="8" t="s">
        <v>20</v>
      </c>
      <c r="C78" s="8"/>
      <c r="D78" s="10">
        <f>D77/C77</f>
        <v>1.1259804261817172</v>
      </c>
      <c r="E78" s="10">
        <f>E77/SUM(C57,C62,C67,C72)</f>
        <v>1.1746373290761436</v>
      </c>
      <c r="F78" s="8"/>
      <c r="G78" s="8"/>
      <c r="H78" s="8"/>
      <c r="I78" s="8"/>
      <c r="J78" s="8"/>
    </row>
    <row r="80" spans="1:10" x14ac:dyDescent="0.3">
      <c r="A80" s="4" t="s">
        <v>25</v>
      </c>
      <c r="B80" s="4" t="s">
        <v>0</v>
      </c>
      <c r="C80" s="3">
        <v>3.4618055555555552E-4</v>
      </c>
      <c r="D80" s="3">
        <v>7.2662037037037042E-4</v>
      </c>
      <c r="E80" s="3">
        <v>1.613078703703704E-3</v>
      </c>
      <c r="F80" s="3">
        <v>3.2675925925925928E-3</v>
      </c>
      <c r="G80" s="3">
        <v>6.8002314814814809E-3</v>
      </c>
      <c r="H80" s="3">
        <v>1.3258680555555557E-2</v>
      </c>
      <c r="I80" s="4"/>
      <c r="J80" s="4" t="s">
        <v>26</v>
      </c>
    </row>
    <row r="81" spans="1:10" x14ac:dyDescent="0.3">
      <c r="A81" s="4"/>
      <c r="B81" s="4" t="s">
        <v>20</v>
      </c>
      <c r="C81" s="4"/>
      <c r="D81" s="5">
        <f>D80/$C80</f>
        <v>2.0989635573386831</v>
      </c>
      <c r="E81" s="5">
        <f t="shared" ref="E81" si="17">E80/$C80</f>
        <v>4.6596456034770997</v>
      </c>
      <c r="F81" s="5">
        <f t="shared" ref="F81" si="18">F80/$C80</f>
        <v>9.4389836175192254</v>
      </c>
      <c r="G81" s="5">
        <f t="shared" ref="G81" si="19">G80/$C80</f>
        <v>19.6435974590438</v>
      </c>
      <c r="H81" s="5">
        <f t="shared" ref="H81" si="20">H80/$C80</f>
        <v>38.299899699097296</v>
      </c>
      <c r="I81" s="4"/>
      <c r="J81" s="4"/>
    </row>
    <row r="82" spans="1:10" x14ac:dyDescent="0.3">
      <c r="A82" s="4"/>
      <c r="B82" s="4" t="s">
        <v>21</v>
      </c>
      <c r="C82" s="4"/>
      <c r="D82" s="4">
        <v>2</v>
      </c>
      <c r="E82" s="4">
        <v>4</v>
      </c>
      <c r="F82" s="4">
        <v>8</v>
      </c>
      <c r="G82" s="4">
        <v>16</v>
      </c>
      <c r="H82" s="4">
        <v>30</v>
      </c>
      <c r="I82" s="4"/>
      <c r="J82" s="4"/>
    </row>
    <row r="83" spans="1:10" x14ac:dyDescent="0.3">
      <c r="A83" s="4"/>
      <c r="B83" s="4" t="s">
        <v>12</v>
      </c>
      <c r="C83" s="4"/>
      <c r="D83" s="6">
        <f>D81/D82</f>
        <v>1.0494817786693416</v>
      </c>
      <c r="E83" s="6">
        <f>E81/E82</f>
        <v>1.1649114008692749</v>
      </c>
      <c r="F83" s="6">
        <f>F81/F82</f>
        <v>1.1798729521899032</v>
      </c>
      <c r="G83" s="6">
        <f>G81/G82</f>
        <v>1.2277248411902375</v>
      </c>
      <c r="H83" s="6">
        <f>H81/H82</f>
        <v>1.2766633233032432</v>
      </c>
      <c r="I83" s="4"/>
      <c r="J83" s="4"/>
    </row>
    <row r="84" spans="1:10" x14ac:dyDescent="0.3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3">
      <c r="A85" s="4" t="s">
        <v>25</v>
      </c>
      <c r="B85" s="4" t="s">
        <v>13</v>
      </c>
      <c r="C85" s="3">
        <v>4.6770833333333338E-4</v>
      </c>
      <c r="D85" s="3">
        <v>1.033449074074074E-3</v>
      </c>
      <c r="E85" s="3">
        <v>2.177662037037037E-3</v>
      </c>
      <c r="F85" s="4"/>
      <c r="G85" s="4"/>
      <c r="H85" s="4"/>
      <c r="I85" s="4"/>
      <c r="J85" s="4"/>
    </row>
    <row r="86" spans="1:10" x14ac:dyDescent="0.3">
      <c r="A86" s="4"/>
      <c r="B86" s="4" t="s">
        <v>20</v>
      </c>
      <c r="C86" s="4"/>
      <c r="D86" s="5">
        <f>D85/$C85</f>
        <v>2.209601583766394</v>
      </c>
      <c r="E86" s="5">
        <f t="shared" ref="E86" si="21">E85/$C85</f>
        <v>4.656025736203909</v>
      </c>
      <c r="F86" s="4"/>
      <c r="G86" s="4"/>
      <c r="H86" s="4"/>
      <c r="I86" s="4"/>
      <c r="J86" s="4"/>
    </row>
    <row r="87" spans="1:10" x14ac:dyDescent="0.3">
      <c r="A87" s="4"/>
      <c r="B87" s="4" t="s">
        <v>21</v>
      </c>
      <c r="C87" s="4"/>
      <c r="D87" s="4">
        <v>2</v>
      </c>
      <c r="E87" s="4">
        <v>4</v>
      </c>
      <c r="F87" s="4"/>
      <c r="G87" s="4"/>
      <c r="H87" s="4"/>
      <c r="I87" s="4"/>
      <c r="J87" s="4"/>
    </row>
    <row r="88" spans="1:10" x14ac:dyDescent="0.3">
      <c r="A88" s="4"/>
      <c r="B88" s="4" t="s">
        <v>12</v>
      </c>
      <c r="C88" s="4"/>
      <c r="D88" s="6">
        <f>D86/D87</f>
        <v>1.104800791883197</v>
      </c>
      <c r="E88" s="6">
        <f>E86/E87</f>
        <v>1.1640064340509773</v>
      </c>
      <c r="F88" s="4"/>
      <c r="G88" s="4"/>
      <c r="H88" s="4"/>
      <c r="I88" s="4"/>
      <c r="J88" s="4"/>
    </row>
    <row r="89" spans="1:10" x14ac:dyDescent="0.3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3">
      <c r="A90" s="4" t="s">
        <v>25</v>
      </c>
      <c r="B90" s="4" t="s">
        <v>14</v>
      </c>
      <c r="C90" s="3">
        <v>4.2581018518518516E-4</v>
      </c>
      <c r="D90" s="3">
        <v>9.3252314814814814E-4</v>
      </c>
      <c r="E90" s="3">
        <v>0</v>
      </c>
      <c r="F90" s="4"/>
      <c r="G90" s="3"/>
      <c r="H90" s="3"/>
      <c r="I90" s="3"/>
      <c r="J90" s="4"/>
    </row>
    <row r="91" spans="1:10" x14ac:dyDescent="0.3">
      <c r="A91" s="4"/>
      <c r="B91" s="4" t="s">
        <v>20</v>
      </c>
      <c r="C91" s="4"/>
      <c r="D91" s="5">
        <f>D90/$C90</f>
        <v>2.1899972818700735</v>
      </c>
      <c r="E91" s="5">
        <f t="shared" ref="E91" si="22">E90/$C90</f>
        <v>0</v>
      </c>
      <c r="F91" s="4"/>
      <c r="G91" s="4"/>
      <c r="H91" s="5"/>
      <c r="I91" s="5"/>
      <c r="J91" s="4"/>
    </row>
    <row r="92" spans="1:10" x14ac:dyDescent="0.3">
      <c r="A92" s="4"/>
      <c r="B92" s="4" t="s">
        <v>21</v>
      </c>
      <c r="C92" s="4"/>
      <c r="D92" s="4">
        <v>2</v>
      </c>
      <c r="E92" s="4">
        <v>4</v>
      </c>
      <c r="F92" s="4"/>
      <c r="G92" s="4"/>
      <c r="H92" s="4"/>
      <c r="I92" s="4"/>
      <c r="J92" s="4"/>
    </row>
    <row r="93" spans="1:10" x14ac:dyDescent="0.3">
      <c r="A93" s="4"/>
      <c r="B93" s="4" t="s">
        <v>12</v>
      </c>
      <c r="C93" s="4"/>
      <c r="D93" s="6">
        <f>D91/D92</f>
        <v>1.0949986409350367</v>
      </c>
      <c r="E93" s="6">
        <f>E91/E92</f>
        <v>0</v>
      </c>
      <c r="F93" s="4"/>
      <c r="G93" s="4"/>
      <c r="H93" s="4"/>
      <c r="I93" s="4"/>
      <c r="J93" s="4"/>
    </row>
    <row r="94" spans="1:10" x14ac:dyDescent="0.3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3">
      <c r="A95" s="4" t="s">
        <v>25</v>
      </c>
      <c r="B95" s="4" t="s">
        <v>16</v>
      </c>
      <c r="C95" s="3">
        <v>4.4733796296296297E-4</v>
      </c>
      <c r="D95" s="3">
        <v>9.1863425925925923E-4</v>
      </c>
      <c r="E95" s="3">
        <v>1.9087962962962965E-3</v>
      </c>
      <c r="F95" s="4"/>
      <c r="G95" s="4"/>
      <c r="H95" s="4"/>
      <c r="I95" s="4"/>
      <c r="J95" s="4"/>
    </row>
    <row r="96" spans="1:10" x14ac:dyDescent="0.3">
      <c r="A96" s="4"/>
      <c r="B96" s="4" t="s">
        <v>20</v>
      </c>
      <c r="C96" s="4"/>
      <c r="D96" s="5">
        <f>D95/$C95</f>
        <v>2.0535575679172058</v>
      </c>
      <c r="E96" s="5">
        <f t="shared" ref="E96" si="23">E95/$C95</f>
        <v>4.2670116429495479</v>
      </c>
      <c r="F96" s="4"/>
      <c r="G96" s="4"/>
      <c r="H96" s="4"/>
      <c r="I96" s="4"/>
      <c r="J96" s="4"/>
    </row>
    <row r="97" spans="1:10" x14ac:dyDescent="0.3">
      <c r="A97" s="4"/>
      <c r="B97" s="4" t="s">
        <v>21</v>
      </c>
      <c r="C97" s="4"/>
      <c r="D97" s="4">
        <v>2</v>
      </c>
      <c r="E97" s="4">
        <v>4</v>
      </c>
      <c r="F97" s="4"/>
      <c r="G97" s="4"/>
      <c r="H97" s="4"/>
      <c r="I97" s="4"/>
      <c r="J97" s="4"/>
    </row>
    <row r="98" spans="1:10" x14ac:dyDescent="0.3">
      <c r="A98" s="4"/>
      <c r="B98" s="4" t="s">
        <v>12</v>
      </c>
      <c r="C98" s="4"/>
      <c r="D98" s="6">
        <f>D96/D97</f>
        <v>1.0267787839586029</v>
      </c>
      <c r="E98" s="6">
        <f>E96/E97</f>
        <v>1.066752910737387</v>
      </c>
      <c r="F98" s="4"/>
      <c r="G98" s="4"/>
      <c r="H98" s="4"/>
      <c r="I98" s="4"/>
      <c r="J98" s="4"/>
    </row>
    <row r="99" spans="1:10" x14ac:dyDescent="0.3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3">
      <c r="A100" s="4" t="s">
        <v>25</v>
      </c>
      <c r="B100" s="4" t="s">
        <v>19</v>
      </c>
      <c r="C100" s="3">
        <f>(C80+C85+C90+C95)/2</f>
        <v>8.4351851851851851E-4</v>
      </c>
      <c r="D100" s="7">
        <v>9.1377314814814826E-4</v>
      </c>
      <c r="E100" s="3">
        <v>1.9010416666666665E-3</v>
      </c>
      <c r="F100" s="3">
        <v>4.146412037037037E-3</v>
      </c>
      <c r="G100" s="4"/>
      <c r="H100" s="4"/>
      <c r="I100" s="4"/>
      <c r="J100" s="4"/>
    </row>
    <row r="101" spans="1:10" x14ac:dyDescent="0.3">
      <c r="A101" s="4"/>
      <c r="B101" s="4" t="s">
        <v>20</v>
      </c>
      <c r="C101" s="4"/>
      <c r="D101" s="5">
        <f>D100/C100</f>
        <v>1.0832875960482986</v>
      </c>
      <c r="E101" s="5">
        <f>E100/SUM(C80,C85,C90,C95)</f>
        <v>1.1268523600439078</v>
      </c>
      <c r="F101" s="5">
        <f>F100/(2*SUM(C80,C85,C90,C95))</f>
        <v>1.2289036772777169</v>
      </c>
      <c r="G101" s="4"/>
      <c r="H101" s="4"/>
      <c r="I101" s="4"/>
      <c r="J101" s="4"/>
    </row>
    <row r="103" spans="1:10" x14ac:dyDescent="0.3">
      <c r="A103" s="4" t="s">
        <v>28</v>
      </c>
      <c r="B103" s="4" t="s">
        <v>0</v>
      </c>
      <c r="C103" s="3">
        <v>3.3935185185185191E-4</v>
      </c>
      <c r="D103" s="3">
        <v>7.2141203703703701E-4</v>
      </c>
      <c r="E103" s="3">
        <v>1.5962962962962962E-3</v>
      </c>
      <c r="F103" s="3">
        <v>3.3086805555555556E-3</v>
      </c>
      <c r="G103" s="3">
        <v>7.0177083333333333E-3</v>
      </c>
      <c r="H103" s="3">
        <v>0</v>
      </c>
      <c r="I103" s="4"/>
      <c r="J103" s="4" t="s">
        <v>27</v>
      </c>
    </row>
    <row r="104" spans="1:10" x14ac:dyDescent="0.3">
      <c r="A104" s="4"/>
      <c r="B104" s="4" t="s">
        <v>20</v>
      </c>
      <c r="C104" s="4"/>
      <c r="D104" s="5">
        <f>D103/$C103</f>
        <v>2.125852660300136</v>
      </c>
      <c r="E104" s="5">
        <f t="shared" ref="E104" si="24">E103/$C103</f>
        <v>4.7039563437926315</v>
      </c>
      <c r="F104" s="5">
        <f t="shared" ref="F104" si="25">F103/$C103</f>
        <v>9.7499999999999982</v>
      </c>
      <c r="G104" s="5">
        <f t="shared" ref="G104" si="26">G103/$C103</f>
        <v>20.679740791268756</v>
      </c>
      <c r="H104" s="5">
        <f t="shared" ref="H104" si="27">H103/$C103</f>
        <v>0</v>
      </c>
      <c r="I104" s="4"/>
      <c r="J104" s="4"/>
    </row>
    <row r="105" spans="1:10" x14ac:dyDescent="0.3">
      <c r="A105" s="4"/>
      <c r="B105" s="4" t="s">
        <v>21</v>
      </c>
      <c r="C105" s="4"/>
      <c r="D105" s="4">
        <v>2</v>
      </c>
      <c r="E105" s="4">
        <v>4</v>
      </c>
      <c r="F105" s="4">
        <v>8</v>
      </c>
      <c r="G105" s="4">
        <v>16</v>
      </c>
      <c r="H105" s="4">
        <v>30</v>
      </c>
      <c r="I105" s="4"/>
      <c r="J105" s="4"/>
    </row>
    <row r="106" spans="1:10" x14ac:dyDescent="0.3">
      <c r="A106" s="4"/>
      <c r="B106" s="4" t="s">
        <v>12</v>
      </c>
      <c r="C106" s="4"/>
      <c r="D106" s="6">
        <f>D104/D105</f>
        <v>1.062926330150068</v>
      </c>
      <c r="E106" s="6">
        <f>E104/E105</f>
        <v>1.1759890859481579</v>
      </c>
      <c r="F106" s="6">
        <f>F104/F105</f>
        <v>1.2187499999999998</v>
      </c>
      <c r="G106" s="6">
        <f>G104/G105</f>
        <v>1.2924837994542973</v>
      </c>
      <c r="H106" s="6">
        <f>H104/H105</f>
        <v>0</v>
      </c>
      <c r="I106" s="4"/>
      <c r="J106" s="4"/>
    </row>
    <row r="107" spans="1:10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A108" s="4" t="s">
        <v>28</v>
      </c>
      <c r="B108" s="4" t="s">
        <v>13</v>
      </c>
      <c r="C108" s="3">
        <v>4.7141203703703706E-4</v>
      </c>
      <c r="D108" s="3">
        <v>1.0142361111111109E-3</v>
      </c>
      <c r="E108" s="3">
        <v>2.1754629629629628E-3</v>
      </c>
      <c r="F108" s="4"/>
      <c r="G108" s="4"/>
      <c r="H108" s="4"/>
      <c r="I108" s="4"/>
      <c r="J108" s="4"/>
    </row>
    <row r="109" spans="1:10" x14ac:dyDescent="0.3">
      <c r="A109" s="4"/>
      <c r="B109" s="4" t="s">
        <v>20</v>
      </c>
      <c r="C109" s="4"/>
      <c r="D109" s="5">
        <f>D108/$C108</f>
        <v>2.1514853916032406</v>
      </c>
      <c r="E109" s="5">
        <f t="shared" ref="E109" si="28">E108/$C108</f>
        <v>4.6147802602504289</v>
      </c>
      <c r="F109" s="4"/>
      <c r="G109" s="4"/>
      <c r="H109" s="4"/>
      <c r="I109" s="4"/>
      <c r="J109" s="4"/>
    </row>
    <row r="110" spans="1:10" x14ac:dyDescent="0.3">
      <c r="A110" s="4"/>
      <c r="B110" s="4" t="s">
        <v>21</v>
      </c>
      <c r="C110" s="4"/>
      <c r="D110" s="4">
        <v>2</v>
      </c>
      <c r="E110" s="4">
        <v>4</v>
      </c>
      <c r="F110" s="4"/>
      <c r="G110" s="4"/>
      <c r="H110" s="4"/>
      <c r="I110" s="4"/>
      <c r="J110" s="4"/>
    </row>
    <row r="111" spans="1:10" x14ac:dyDescent="0.3">
      <c r="A111" s="4"/>
      <c r="B111" s="4" t="s">
        <v>12</v>
      </c>
      <c r="C111" s="4"/>
      <c r="D111" s="6">
        <f>D109/D110</f>
        <v>1.0757426958016203</v>
      </c>
      <c r="E111" s="6">
        <f>E109/E110</f>
        <v>1.1536950650626072</v>
      </c>
      <c r="F111" s="4"/>
      <c r="G111" s="4"/>
      <c r="H111" s="4"/>
      <c r="I111" s="4"/>
      <c r="J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">
      <c r="A113" s="4" t="s">
        <v>28</v>
      </c>
      <c r="B113" s="4" t="s">
        <v>14</v>
      </c>
      <c r="C113" s="3">
        <v>3.7268518518518526E-4</v>
      </c>
      <c r="D113" s="3">
        <v>8.1365740740740736E-4</v>
      </c>
      <c r="E113" s="3">
        <v>1.749421296296296E-3</v>
      </c>
      <c r="F113" s="4"/>
      <c r="G113" s="3"/>
      <c r="H113" s="3"/>
      <c r="I113" s="3"/>
      <c r="J113" s="4"/>
    </row>
    <row r="114" spans="1:10" x14ac:dyDescent="0.3">
      <c r="A114" s="4"/>
      <c r="B114" s="4" t="s">
        <v>20</v>
      </c>
      <c r="C114" s="4"/>
      <c r="D114" s="5">
        <f>D113/$C113</f>
        <v>2.1832298136645956</v>
      </c>
      <c r="E114" s="5">
        <f t="shared" ref="E114" si="29">E113/$C113</f>
        <v>4.6940993788819858</v>
      </c>
      <c r="F114" s="4"/>
      <c r="G114" s="4"/>
      <c r="H114" s="5"/>
      <c r="I114" s="5"/>
      <c r="J114" s="4"/>
    </row>
    <row r="115" spans="1:10" x14ac:dyDescent="0.3">
      <c r="A115" s="4"/>
      <c r="B115" s="4" t="s">
        <v>21</v>
      </c>
      <c r="C115" s="4"/>
      <c r="D115" s="4">
        <v>2</v>
      </c>
      <c r="E115" s="4">
        <v>4</v>
      </c>
      <c r="F115" s="4"/>
      <c r="G115" s="4"/>
      <c r="H115" s="4"/>
      <c r="I115" s="4"/>
      <c r="J115" s="4"/>
    </row>
    <row r="116" spans="1:10" x14ac:dyDescent="0.3">
      <c r="A116" s="4"/>
      <c r="B116" s="4" t="s">
        <v>12</v>
      </c>
      <c r="C116" s="4"/>
      <c r="D116" s="6">
        <f>D114/D115</f>
        <v>1.0916149068322978</v>
      </c>
      <c r="E116" s="6">
        <f>E114/E115</f>
        <v>1.1735248447204965</v>
      </c>
      <c r="F116" s="4"/>
      <c r="G116" s="4"/>
      <c r="H116" s="4"/>
      <c r="I116" s="4"/>
      <c r="J116" s="4"/>
    </row>
    <row r="117" spans="1:10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">
      <c r="A118" s="4" t="s">
        <v>28</v>
      </c>
      <c r="B118" s="4" t="s">
        <v>16</v>
      </c>
      <c r="C118" s="3">
        <v>3.8194444444444446E-4</v>
      </c>
      <c r="D118" s="3">
        <v>8.3634259259259252E-4</v>
      </c>
      <c r="E118" s="3">
        <v>1.779398148148148E-3</v>
      </c>
      <c r="F118" s="4"/>
      <c r="G118" s="4"/>
      <c r="H118" s="4"/>
      <c r="I118" s="4"/>
      <c r="J118" s="4"/>
    </row>
    <row r="119" spans="1:10" x14ac:dyDescent="0.3">
      <c r="A119" s="4"/>
      <c r="B119" s="4" t="s">
        <v>20</v>
      </c>
      <c r="C119" s="4"/>
      <c r="D119" s="5">
        <f>D118/$C118</f>
        <v>2.1896969696969695</v>
      </c>
      <c r="E119" s="5">
        <f t="shared" ref="E119" si="30">E118/$C118</f>
        <v>4.6587878787878783</v>
      </c>
      <c r="F119" s="4"/>
      <c r="G119" s="4"/>
      <c r="H119" s="4"/>
      <c r="I119" s="4"/>
      <c r="J119" s="4"/>
    </row>
    <row r="120" spans="1:10" x14ac:dyDescent="0.3">
      <c r="A120" s="4"/>
      <c r="B120" s="4" t="s">
        <v>21</v>
      </c>
      <c r="C120" s="4"/>
      <c r="D120" s="4">
        <v>2</v>
      </c>
      <c r="E120" s="4">
        <v>4</v>
      </c>
      <c r="F120" s="4"/>
      <c r="G120" s="4"/>
      <c r="H120" s="4"/>
      <c r="I120" s="4"/>
      <c r="J120" s="4"/>
    </row>
    <row r="121" spans="1:10" x14ac:dyDescent="0.3">
      <c r="A121" s="4"/>
      <c r="B121" s="4" t="s">
        <v>12</v>
      </c>
      <c r="C121" s="4"/>
      <c r="D121" s="6">
        <f>D119/D120</f>
        <v>1.0948484848484847</v>
      </c>
      <c r="E121" s="6">
        <f>E119/E120</f>
        <v>1.1646969696969696</v>
      </c>
      <c r="F121" s="4"/>
      <c r="G121" s="4"/>
      <c r="H121" s="4"/>
      <c r="I121" s="4"/>
      <c r="J121" s="4"/>
    </row>
    <row r="122" spans="1:10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3">
      <c r="A123" s="4" t="s">
        <v>28</v>
      </c>
      <c r="B123" s="4" t="s">
        <v>19</v>
      </c>
      <c r="C123" s="3">
        <f>(C103+C108+C113+C118)/2</f>
        <v>7.8269675925925935E-4</v>
      </c>
      <c r="D123" s="7">
        <v>8.6817129629629625E-4</v>
      </c>
      <c r="E123" s="3">
        <v>1.7555555555555556E-3</v>
      </c>
      <c r="F123" s="3">
        <v>3.7931712962962962E-3</v>
      </c>
      <c r="G123" s="4"/>
      <c r="H123" s="4"/>
      <c r="I123" s="4"/>
      <c r="J123" s="4"/>
    </row>
    <row r="124" spans="1:10" x14ac:dyDescent="0.3">
      <c r="A124" s="4"/>
      <c r="B124" s="4" t="s">
        <v>20</v>
      </c>
      <c r="C124" s="4"/>
      <c r="D124" s="5">
        <f>D123/C123</f>
        <v>1.1092051756007393</v>
      </c>
      <c r="E124" s="5">
        <f>E123/SUM(C103,C108,C113,C118)</f>
        <v>1.1214787430683917</v>
      </c>
      <c r="F124" s="5">
        <f>F123/(2*SUM(C103,C108,C113,C118))</f>
        <v>1.2115711645101661</v>
      </c>
      <c r="G124" s="4"/>
      <c r="H124" s="4"/>
      <c r="I124" s="4"/>
      <c r="J124" s="4"/>
    </row>
    <row r="126" spans="1:10" x14ac:dyDescent="0.3">
      <c r="A126" s="29" t="s">
        <v>28</v>
      </c>
      <c r="B126" s="29" t="s">
        <v>0</v>
      </c>
      <c r="C126" s="30">
        <v>3.7164351851851855E-4</v>
      </c>
      <c r="D126" s="30">
        <v>8.3634259259259252E-4</v>
      </c>
      <c r="E126" s="30">
        <v>1.8103009259259259E-3</v>
      </c>
      <c r="F126" s="30"/>
      <c r="G126" s="30"/>
      <c r="H126" s="30"/>
      <c r="I126" s="29"/>
      <c r="J126" s="29" t="s">
        <v>44</v>
      </c>
    </row>
    <row r="127" spans="1:10" x14ac:dyDescent="0.3">
      <c r="A127" s="29"/>
      <c r="B127" s="29" t="s">
        <v>20</v>
      </c>
      <c r="C127" s="29"/>
      <c r="D127" s="31">
        <f>D126/$C126</f>
        <v>2.2503892868265334</v>
      </c>
      <c r="E127" s="31">
        <f t="shared" ref="E127:H127" si="31">E126/$C126</f>
        <v>4.8710682030520083</v>
      </c>
      <c r="F127" s="31">
        <f t="shared" si="31"/>
        <v>0</v>
      </c>
      <c r="G127" s="31">
        <f t="shared" si="31"/>
        <v>0</v>
      </c>
      <c r="H127" s="31">
        <f t="shared" si="31"/>
        <v>0</v>
      </c>
      <c r="I127" s="29"/>
      <c r="J127" s="29"/>
    </row>
    <row r="128" spans="1:10" x14ac:dyDescent="0.3">
      <c r="A128" s="29"/>
      <c r="B128" s="29" t="s">
        <v>21</v>
      </c>
      <c r="C128" s="29"/>
      <c r="D128" s="29">
        <v>2</v>
      </c>
      <c r="E128" s="29">
        <v>4</v>
      </c>
      <c r="F128" s="29">
        <v>8</v>
      </c>
      <c r="G128" s="29">
        <v>16</v>
      </c>
      <c r="H128" s="29">
        <v>30</v>
      </c>
      <c r="I128" s="29"/>
      <c r="J128" s="29"/>
    </row>
    <row r="129" spans="1:10" x14ac:dyDescent="0.3">
      <c r="A129" s="29"/>
      <c r="B129" s="29" t="s">
        <v>12</v>
      </c>
      <c r="C129" s="29"/>
      <c r="D129" s="32">
        <f>D127/D128</f>
        <v>1.1251946434132667</v>
      </c>
      <c r="E129" s="32">
        <f>E127/E128</f>
        <v>1.2177670507630021</v>
      </c>
      <c r="F129" s="32">
        <f>F127/F128</f>
        <v>0</v>
      </c>
      <c r="G129" s="32">
        <f>G127/G128</f>
        <v>0</v>
      </c>
      <c r="H129" s="32">
        <f>H127/H128</f>
        <v>0</v>
      </c>
      <c r="I129" s="29"/>
      <c r="J129" s="29"/>
    </row>
    <row r="130" spans="1:10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x14ac:dyDescent="0.3">
      <c r="A131" s="29" t="s">
        <v>28</v>
      </c>
      <c r="B131" s="29" t="s">
        <v>13</v>
      </c>
      <c r="C131" s="30">
        <v>5.8275462962962968E-4</v>
      </c>
      <c r="D131" s="30">
        <v>1.2547453703703703E-3</v>
      </c>
      <c r="E131" s="30"/>
      <c r="F131" s="29"/>
      <c r="G131" s="29"/>
      <c r="H131" s="29"/>
      <c r="I131" s="29"/>
      <c r="J131" s="29"/>
    </row>
    <row r="132" spans="1:10" x14ac:dyDescent="0.3">
      <c r="A132" s="29"/>
      <c r="B132" s="29" t="s">
        <v>20</v>
      </c>
      <c r="C132" s="29"/>
      <c r="D132" s="31">
        <f>D131/$C131</f>
        <v>2.1531281032770604</v>
      </c>
      <c r="E132" s="31">
        <f t="shared" ref="E132" si="32">E131/$C131</f>
        <v>0</v>
      </c>
      <c r="F132" s="29"/>
      <c r="G132" s="29"/>
      <c r="H132" s="29"/>
      <c r="I132" s="29"/>
      <c r="J132" s="29"/>
    </row>
    <row r="133" spans="1:10" x14ac:dyDescent="0.3">
      <c r="A133" s="29"/>
      <c r="B133" s="29" t="s">
        <v>21</v>
      </c>
      <c r="C133" s="29"/>
      <c r="D133" s="29">
        <v>2</v>
      </c>
      <c r="E133" s="29">
        <v>4</v>
      </c>
      <c r="F133" s="29"/>
      <c r="G133" s="29"/>
      <c r="H133" s="29"/>
      <c r="I133" s="29"/>
      <c r="J133" s="29"/>
    </row>
    <row r="134" spans="1:10" x14ac:dyDescent="0.3">
      <c r="A134" s="29"/>
      <c r="B134" s="29" t="s">
        <v>12</v>
      </c>
      <c r="C134" s="29"/>
      <c r="D134" s="32">
        <f>D132/D133</f>
        <v>1.0765640516385302</v>
      </c>
      <c r="E134" s="32">
        <f>E132/E133</f>
        <v>0</v>
      </c>
      <c r="F134" s="29"/>
      <c r="G134" s="29"/>
      <c r="H134" s="29"/>
      <c r="I134" s="29"/>
      <c r="J134" s="29"/>
    </row>
    <row r="135" spans="1:10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 x14ac:dyDescent="0.3">
      <c r="A136" s="29" t="s">
        <v>28</v>
      </c>
      <c r="B136" s="29" t="s">
        <v>14</v>
      </c>
      <c r="C136" s="30">
        <v>4.2002314814814815E-4</v>
      </c>
      <c r="D136" s="30">
        <v>9.5555555555555541E-4</v>
      </c>
      <c r="E136" s="30">
        <v>2.1605324074074075E-3</v>
      </c>
      <c r="F136" s="29"/>
      <c r="G136" s="30"/>
      <c r="H136" s="30"/>
      <c r="I136" s="30"/>
      <c r="J136" s="29"/>
    </row>
    <row r="137" spans="1:10" x14ac:dyDescent="0.3">
      <c r="A137" s="29"/>
      <c r="B137" s="29" t="s">
        <v>20</v>
      </c>
      <c r="C137" s="29"/>
      <c r="D137" s="31">
        <f>D136/$C136</f>
        <v>2.2750068889501236</v>
      </c>
      <c r="E137" s="31">
        <f t="shared" ref="E137" si="33">E136/$C136</f>
        <v>5.143841278589143</v>
      </c>
      <c r="F137" s="29"/>
      <c r="G137" s="29"/>
      <c r="H137" s="31"/>
      <c r="I137" s="31"/>
      <c r="J137" s="29"/>
    </row>
    <row r="138" spans="1:10" x14ac:dyDescent="0.3">
      <c r="A138" s="29"/>
      <c r="B138" s="29" t="s">
        <v>21</v>
      </c>
      <c r="C138" s="29"/>
      <c r="D138" s="29">
        <v>2</v>
      </c>
      <c r="E138" s="29">
        <v>4</v>
      </c>
      <c r="F138" s="29"/>
      <c r="G138" s="29"/>
      <c r="H138" s="29"/>
      <c r="I138" s="29"/>
      <c r="J138" s="29"/>
    </row>
    <row r="139" spans="1:10" x14ac:dyDescent="0.3">
      <c r="A139" s="29"/>
      <c r="B139" s="29" t="s">
        <v>12</v>
      </c>
      <c r="C139" s="29"/>
      <c r="D139" s="32">
        <f>D137/D138</f>
        <v>1.1375034444750618</v>
      </c>
      <c r="E139" s="32">
        <f>E137/E138</f>
        <v>1.2859603196472857</v>
      </c>
      <c r="F139" s="29"/>
      <c r="G139" s="29"/>
      <c r="H139" s="29"/>
      <c r="I139" s="29"/>
      <c r="J139" s="29"/>
    </row>
    <row r="140" spans="1:10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 x14ac:dyDescent="0.3">
      <c r="A141" s="29" t="s">
        <v>28</v>
      </c>
      <c r="B141" s="29" t="s">
        <v>16</v>
      </c>
      <c r="C141" s="30">
        <v>4.7743055555555554E-4</v>
      </c>
      <c r="D141" s="30"/>
      <c r="E141" s="30"/>
      <c r="F141" s="29"/>
      <c r="G141" s="29"/>
      <c r="H141" s="29"/>
      <c r="I141" s="29"/>
      <c r="J141" s="29"/>
    </row>
    <row r="142" spans="1:10" x14ac:dyDescent="0.3">
      <c r="A142" s="29"/>
      <c r="B142" s="29" t="s">
        <v>20</v>
      </c>
      <c r="C142" s="29"/>
      <c r="D142" s="31">
        <f>D141/$C141</f>
        <v>0</v>
      </c>
      <c r="E142" s="31">
        <f t="shared" ref="E142" si="34">E141/$C141</f>
        <v>0</v>
      </c>
      <c r="F142" s="29"/>
      <c r="G142" s="29"/>
      <c r="H142" s="29"/>
      <c r="I142" s="29"/>
      <c r="J142" s="29"/>
    </row>
    <row r="143" spans="1:10" x14ac:dyDescent="0.3">
      <c r="A143" s="29"/>
      <c r="B143" s="29" t="s">
        <v>21</v>
      </c>
      <c r="C143" s="29"/>
      <c r="D143" s="29">
        <v>2</v>
      </c>
      <c r="E143" s="29">
        <v>4</v>
      </c>
      <c r="F143" s="29"/>
      <c r="G143" s="29"/>
      <c r="H143" s="29"/>
      <c r="I143" s="29"/>
      <c r="J143" s="29"/>
    </row>
    <row r="144" spans="1:10" x14ac:dyDescent="0.3">
      <c r="A144" s="29"/>
      <c r="B144" s="29" t="s">
        <v>12</v>
      </c>
      <c r="C144" s="29"/>
      <c r="D144" s="32">
        <f>D142/D143</f>
        <v>0</v>
      </c>
      <c r="E144" s="32">
        <f>E142/E143</f>
        <v>0</v>
      </c>
      <c r="F144" s="29"/>
      <c r="G144" s="29"/>
      <c r="H144" s="29"/>
      <c r="I144" s="29"/>
      <c r="J144" s="29"/>
    </row>
    <row r="145" spans="1:10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 x14ac:dyDescent="0.3">
      <c r="A146" s="29" t="s">
        <v>28</v>
      </c>
      <c r="B146" s="29" t="s">
        <v>19</v>
      </c>
      <c r="C146" s="30">
        <f>(C126+C131+C136+C141)/2</f>
        <v>9.2592592592592596E-4</v>
      </c>
      <c r="D146" s="33">
        <v>9.5497685185185182E-4</v>
      </c>
      <c r="E146" s="30">
        <v>2.0873842592592593E-3</v>
      </c>
      <c r="F146" s="30"/>
      <c r="G146" s="29"/>
      <c r="H146" s="29"/>
      <c r="I146" s="29"/>
      <c r="J146" s="29"/>
    </row>
    <row r="147" spans="1:10" x14ac:dyDescent="0.3">
      <c r="A147" s="29"/>
      <c r="B147" s="29" t="s">
        <v>20</v>
      </c>
      <c r="C147" s="29"/>
      <c r="D147" s="31">
        <f>D146/C146</f>
        <v>1.0313749999999999</v>
      </c>
      <c r="E147" s="31">
        <f>E146/SUM(C126,C131,C136,C141)</f>
        <v>1.1271875</v>
      </c>
      <c r="F147" s="31">
        <f>F146/(2*SUM(C126,C131,C136,C141))</f>
        <v>0</v>
      </c>
      <c r="G147" s="29"/>
      <c r="H147" s="29"/>
      <c r="I147" s="29"/>
      <c r="J147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19C3-3C7D-4463-9273-8993ACEF8084}">
  <dimension ref="B1:H1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8" sqref="F18"/>
    </sheetView>
  </sheetViews>
  <sheetFormatPr defaultRowHeight="14.4" outlineLevelRow="1" x14ac:dyDescent="0.3"/>
  <cols>
    <col min="2" max="2" width="17.77734375" bestFit="1" customWidth="1"/>
  </cols>
  <sheetData>
    <row r="1" spans="2:8" x14ac:dyDescent="0.3">
      <c r="B1" s="28" t="s">
        <v>35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</row>
    <row r="2" spans="2:8" hidden="1" outlineLevel="1" x14ac:dyDescent="0.3">
      <c r="B2" t="s">
        <v>37</v>
      </c>
      <c r="D2" s="23">
        <f>VLOOKUP($B$1,Analysis!$K$2:$P$4,D$1,0)</f>
        <v>1.08</v>
      </c>
      <c r="E2" s="23">
        <f>VLOOKUP($B$1,Analysis!$K$2:$P$4,E$1,0)</f>
        <v>1.18</v>
      </c>
      <c r="F2" s="23">
        <f>VLOOKUP($B$1,Analysis!$K$2:$P$4,F$1,0)</f>
        <v>1.22</v>
      </c>
      <c r="G2" s="23">
        <f>VLOOKUP($B$1,Analysis!$K$2:$P$4,G$1,0)</f>
        <v>1.29</v>
      </c>
      <c r="H2" s="23">
        <f>VLOOKUP($B$1,Analysis!$K$2:$P$4,H$1,0)</f>
        <v>1.38</v>
      </c>
    </row>
    <row r="3" spans="2:8" hidden="1" outlineLevel="1" x14ac:dyDescent="0.3">
      <c r="B3" t="s">
        <v>38</v>
      </c>
      <c r="D3" s="23">
        <f>VLOOKUP($B$1,Analysis!$Q$2:$S$4,Calculator!D$1,0)</f>
        <v>1.1000000000000001</v>
      </c>
      <c r="E3" s="23">
        <f>VLOOKUP($B$1,Analysis!$Q$2:$S$4,Calculator!E$1,0)</f>
        <v>1.1499999999999999</v>
      </c>
      <c r="F3" s="23"/>
      <c r="G3" s="23"/>
      <c r="H3" s="23"/>
    </row>
    <row r="4" spans="2:8" hidden="1" outlineLevel="1" x14ac:dyDescent="0.3">
      <c r="B4" t="s">
        <v>41</v>
      </c>
      <c r="D4" s="23">
        <f>VLOOKUP($B$1,Analysis!$T$2:$V$4,Calculator!D$1,0)</f>
        <v>1.1100000000000001</v>
      </c>
      <c r="E4" s="23">
        <f>VLOOKUP($B$1,Analysis!$T$2:$V$4,Calculator!E$1,0)</f>
        <v>1.2</v>
      </c>
      <c r="F4" s="23"/>
      <c r="G4" s="23"/>
      <c r="H4" s="23"/>
    </row>
    <row r="5" spans="2:8" hidden="1" outlineLevel="1" x14ac:dyDescent="0.3">
      <c r="B5" t="s">
        <v>42</v>
      </c>
      <c r="D5" s="23">
        <f>VLOOKUP($B$1,Analysis!$W$2:$Y$4,Calculator!D$1,0)</f>
        <v>1.0900000000000001</v>
      </c>
      <c r="E5" s="23">
        <f>VLOOKUP($B$1,Analysis!$W$2:$Y$4,Calculator!E$1,0)</f>
        <v>1.1599999999999999</v>
      </c>
      <c r="F5" s="23"/>
      <c r="G5" s="23"/>
      <c r="H5" s="23"/>
    </row>
    <row r="6" spans="2:8" hidden="1" outlineLevel="1" x14ac:dyDescent="0.3">
      <c r="B6" t="s">
        <v>19</v>
      </c>
      <c r="D6">
        <f>VLOOKUP($B$1,Analysis!$K$9:$N$11,Calculator!D$1,0)</f>
        <v>1.1000000000000001</v>
      </c>
      <c r="E6">
        <f>VLOOKUP($B$1,Analysis!$K$9:$N$11,Calculator!E$1,0)</f>
        <v>1.1499999999999999</v>
      </c>
      <c r="F6">
        <f>VLOOKUP($B$1,Analysis!$K$9:$N$11,Calculator!F$1,0)</f>
        <v>1.25</v>
      </c>
    </row>
    <row r="7" spans="2:8" hidden="1" outlineLevel="1" x14ac:dyDescent="0.3">
      <c r="B7" t="s">
        <v>32</v>
      </c>
      <c r="D7">
        <v>2</v>
      </c>
      <c r="E7">
        <v>4</v>
      </c>
      <c r="F7">
        <v>8</v>
      </c>
      <c r="G7">
        <v>16</v>
      </c>
      <c r="H7">
        <v>30</v>
      </c>
    </row>
    <row r="8" spans="2:8" hidden="1" outlineLevel="1" x14ac:dyDescent="0.3"/>
    <row r="9" spans="2:8" collapsed="1" x14ac:dyDescent="0.3">
      <c r="B9" s="25" t="s">
        <v>31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26" t="s">
        <v>9</v>
      </c>
    </row>
    <row r="10" spans="2:8" x14ac:dyDescent="0.3">
      <c r="B10" s="25" t="s">
        <v>0</v>
      </c>
      <c r="C10" s="34">
        <v>3.8495370370370371E-4</v>
      </c>
      <c r="D10" s="27">
        <f>$C10*D$7*D$2</f>
        <v>8.315000000000001E-4</v>
      </c>
      <c r="E10" s="27">
        <f>$C10*E$7*E$2</f>
        <v>1.8169814814814815E-3</v>
      </c>
      <c r="F10" s="27">
        <f>$C10*F$7*F$2</f>
        <v>3.7571481481481479E-3</v>
      </c>
      <c r="G10" s="27">
        <f>$C10*G$7*G$2</f>
        <v>7.9454444444444442E-3</v>
      </c>
      <c r="H10" s="27">
        <f>$C10*H$7*H$2</f>
        <v>1.5937083333333334E-2</v>
      </c>
    </row>
    <row r="11" spans="2:8" x14ac:dyDescent="0.3">
      <c r="B11" s="25" t="s">
        <v>1</v>
      </c>
      <c r="C11" s="34">
        <v>5.2812500000000006E-4</v>
      </c>
      <c r="D11" s="27">
        <f>$C11*D$7*D$3</f>
        <v>1.1618750000000001E-3</v>
      </c>
      <c r="E11" s="27">
        <f>$C11*E$7*E$3</f>
        <v>2.4293750000000001E-3</v>
      </c>
      <c r="F11" s="27"/>
      <c r="G11" s="27"/>
      <c r="H11" s="27"/>
    </row>
    <row r="12" spans="2:8" x14ac:dyDescent="0.3">
      <c r="B12" s="25" t="s">
        <v>2</v>
      </c>
      <c r="C12" s="34">
        <v>4.5671296296296302E-4</v>
      </c>
      <c r="D12" s="27">
        <f>$C12*D$7*D$4</f>
        <v>1.0139027777777781E-3</v>
      </c>
      <c r="E12" s="27">
        <f>$C12*E$7*E$4</f>
        <v>2.1922222222222226E-3</v>
      </c>
      <c r="F12" s="27"/>
      <c r="G12" s="27"/>
      <c r="H12" s="27"/>
    </row>
    <row r="13" spans="2:8" x14ac:dyDescent="0.3">
      <c r="B13" s="25" t="s">
        <v>3</v>
      </c>
      <c r="C13" s="34">
        <v>4.7638888888888883E-4</v>
      </c>
      <c r="D13" s="27">
        <f>$C13*D$7*D$5</f>
        <v>1.0385277777777778E-3</v>
      </c>
      <c r="E13" s="27">
        <f>$C13*E$7*E$5</f>
        <v>2.2104444444444441E-3</v>
      </c>
      <c r="F13" s="27"/>
      <c r="G13" s="27"/>
      <c r="H13" s="27"/>
    </row>
    <row r="14" spans="2:8" x14ac:dyDescent="0.3">
      <c r="B14" s="25" t="s">
        <v>19</v>
      </c>
      <c r="C14" s="27"/>
      <c r="D14" s="27">
        <f>SUM($C$10:$C$13)/2*D6</f>
        <v>1.0153993055555556E-3</v>
      </c>
      <c r="E14" s="27">
        <f>SUM(C10:C13)*E6</f>
        <v>2.1231076388888888E-3</v>
      </c>
      <c r="F14" s="27">
        <f>SUM(C10:C13)*2*F6</f>
        <v>4.6154513888888886E-3</v>
      </c>
      <c r="G14" s="27"/>
      <c r="H14" s="27"/>
    </row>
    <row r="16" spans="2:8" x14ac:dyDescent="0.3">
      <c r="B16" t="str" cm="1">
        <f t="array" aca="1" ref="B16" ca="1">CELL("filename")</f>
        <v>H:\[Swim time estimate calculator.xlsx]Calculator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9D3B20-3204-4FC8-84FC-89A620D6AB4D}">
          <x14:formula1>
            <xm:f>Analysis!$L$5:$L$7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Quinn</dc:creator>
  <cp:lastModifiedBy>David Quinn</cp:lastModifiedBy>
  <dcterms:created xsi:type="dcterms:W3CDTF">2023-09-24T11:15:00Z</dcterms:created>
  <dcterms:modified xsi:type="dcterms:W3CDTF">2023-09-25T13:26:31Z</dcterms:modified>
</cp:coreProperties>
</file>